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'Sheet1'!$A$1:$L$131</definedName>
  </definedNames>
  <calcPr fullCalcOnLoad="1"/>
</workbook>
</file>

<file path=xl/comments1.xml><?xml version="1.0" encoding="utf-8"?>
<comments xmlns="http://schemas.openxmlformats.org/spreadsheetml/2006/main">
  <authors>
    <author>Scott Keeter</author>
    <author>Rob Daves</author>
  </authors>
  <commentList>
    <comment ref="A88" authorId="0">
      <text>
        <r>
          <rPr>
            <b/>
            <sz val="8"/>
            <rFont val="Tahoma"/>
            <family val="0"/>
          </rPr>
          <t>Response Rate 3 (RR3) includes an estimate of what proportion of cases of unknown eligibility are actually eligible.</t>
        </r>
      </text>
    </comment>
    <comment ref="A78" authorId="0">
      <text>
        <r>
          <rPr>
            <b/>
            <sz val="8"/>
            <rFont val="Tahoma"/>
            <family val="0"/>
          </rPr>
          <t>In estimating e, one must be guided by the best available scientific information on what share eligible cases make up among the unknown cases and one must not select a proportion in order to boost the response rate. The basis for the estimate must be explicitly stated and detailed.</t>
        </r>
      </text>
    </comment>
    <comment ref="A84" authorId="0">
      <text>
        <r>
          <rPr>
            <b/>
            <sz val="8"/>
            <rFont val="Tahoma"/>
            <family val="0"/>
          </rPr>
          <t>Response Rate 1 (RR1) is the minimum response rate.</t>
        </r>
      </text>
    </comment>
    <comment ref="A86" authorId="0">
      <text>
        <r>
          <rPr>
            <b/>
            <sz val="8"/>
            <rFont val="Tahoma"/>
            <family val="0"/>
          </rPr>
          <t>Response Rate 2 (RR2) counts partial interviews as respondents.</t>
        </r>
      </text>
    </comment>
    <comment ref="A91" authorId="0">
      <text>
        <r>
          <rPr>
            <b/>
            <sz val="8"/>
            <rFont val="Tahoma"/>
            <family val="0"/>
          </rPr>
          <t>Response Rate 4 (RR4) includes an estimate of what proportion of cases of unknown eligibility are actually eligible, and includes partial interviews as completes.</t>
        </r>
      </text>
    </comment>
    <comment ref="A94" authorId="1">
      <text>
        <r>
          <rPr>
            <b/>
            <sz val="8"/>
            <rFont val="Tahoma"/>
            <family val="2"/>
          </rPr>
          <t>Cooperation Rate 1 (COOP1) is the minimum cooperation rate.</t>
        </r>
        <r>
          <rPr>
            <sz val="8"/>
            <rFont val="Tahoma"/>
            <family val="0"/>
          </rPr>
          <t xml:space="preserve">
</t>
        </r>
      </text>
    </comment>
    <comment ref="A96" authorId="1">
      <text>
        <r>
          <rPr>
            <b/>
            <sz val="8"/>
            <rFont val="Tahoma"/>
            <family val="0"/>
          </rPr>
          <t>Cooperation Rate 2 (COOP2) Counts partial interviews as respondents.</t>
        </r>
        <r>
          <rPr>
            <sz val="8"/>
            <rFont val="Tahoma"/>
            <family val="0"/>
          </rPr>
          <t xml:space="preserve">
</t>
        </r>
      </text>
    </comment>
    <comment ref="A98" authorId="1">
      <text>
        <r>
          <rPr>
            <b/>
            <sz val="8"/>
            <rFont val="Tahoma"/>
            <family val="0"/>
          </rPr>
          <t>Cooperation Rate 3 (COOP3) defines those unable to do an interview as also incapable of cooperating.</t>
        </r>
        <r>
          <rPr>
            <sz val="8"/>
            <rFont val="Tahoma"/>
            <family val="0"/>
          </rPr>
          <t xml:space="preserve">
</t>
        </r>
      </text>
    </comment>
    <comment ref="A100" authorId="1">
      <text>
        <r>
          <rPr>
            <b/>
            <sz val="8"/>
            <rFont val="Tahoma"/>
            <family val="0"/>
          </rPr>
          <t>Cooperation Rate 4 (COOP4) does the same as COOP3 but includes partials as interviews.</t>
        </r>
        <r>
          <rPr>
            <sz val="8"/>
            <rFont val="Tahoma"/>
            <family val="0"/>
          </rPr>
          <t xml:space="preserve">
</t>
        </r>
      </text>
    </comment>
    <comment ref="A48" authorId="1">
      <text>
        <r>
          <rPr>
            <b/>
            <sz val="8"/>
            <rFont val="Tahoma"/>
            <family val="0"/>
          </rPr>
          <t>Examples include attempts for which one does not know the stratum, or that the respondent refused the stratum information.</t>
        </r>
        <r>
          <rPr>
            <sz val="8"/>
            <rFont val="Tahoma"/>
            <family val="0"/>
          </rPr>
          <t xml:space="preserve">
</t>
        </r>
      </text>
    </comment>
    <comment ref="A69" authorId="1">
      <text>
        <r>
          <rPr>
            <b/>
            <sz val="8"/>
            <rFont val="Tahoma"/>
            <family val="0"/>
          </rPr>
          <t>An example is non-housing unit, type unknown.</t>
        </r>
        <r>
          <rPr>
            <sz val="8"/>
            <rFont val="Tahoma"/>
            <family val="0"/>
          </rPr>
          <t xml:space="preserve">
</t>
        </r>
      </text>
    </comment>
    <comment ref="A110" authorId="1">
      <text>
        <r>
          <rPr>
            <b/>
            <sz val="8"/>
            <rFont val="Tahoma"/>
            <family val="0"/>
          </rPr>
          <t>Contact Rate 1 asumes that all cases of indeterminate eligibility are actually eligible.</t>
        </r>
        <r>
          <rPr>
            <sz val="8"/>
            <rFont val="Tahoma"/>
            <family val="0"/>
          </rPr>
          <t xml:space="preserve">
</t>
        </r>
      </text>
    </comment>
    <comment ref="A112" authorId="1">
      <text>
        <r>
          <rPr>
            <b/>
            <sz val="8"/>
            <rFont val="Tahoma"/>
            <family val="0"/>
          </rPr>
          <t>Contact Rate 2 includes in the base on the estimated eligible cases among the undetermined cases.</t>
        </r>
        <r>
          <rPr>
            <sz val="8"/>
            <rFont val="Tahoma"/>
            <family val="0"/>
          </rPr>
          <t xml:space="preserve">
</t>
        </r>
      </text>
    </comment>
    <comment ref="A114" authorId="1">
      <text>
        <r>
          <rPr>
            <b/>
            <sz val="8"/>
            <rFont val="Tahoma"/>
            <family val="0"/>
          </rPr>
          <t>Contact Rate 3 includes in the base only known eligible cases.</t>
        </r>
        <r>
          <rPr>
            <sz val="8"/>
            <rFont val="Tahoma"/>
            <family val="0"/>
          </rPr>
          <t xml:space="preserve">
</t>
        </r>
      </text>
    </comment>
    <comment ref="A103" authorId="1">
      <text>
        <r>
          <rPr>
            <b/>
            <sz val="8"/>
            <rFont val="Tahoma"/>
            <family val="0"/>
          </rPr>
          <t>Refusal Rate 1 is the number of refusals divided by the interviews (completes and partial) plus the non-respondents plus the cases of unknown eligibility.</t>
        </r>
      </text>
    </comment>
    <comment ref="A105" authorId="1">
      <text>
        <r>
          <rPr>
            <b/>
            <sz val="8"/>
            <rFont val="Tahoma"/>
            <family val="0"/>
          </rPr>
          <t>Refusal Rate 2 includes estimated eligible cases among the unknown cases similar to Response Rates 3 and 4.</t>
        </r>
      </text>
    </comment>
    <comment ref="A107" authorId="1">
      <text>
        <r>
          <rPr>
            <b/>
            <sz val="8"/>
            <rFont val="Tahoma"/>
            <family val="0"/>
          </rPr>
          <t>Refusal Rate 3 is analogous to Response Rates 5 and 6.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<sst xmlns="http://schemas.openxmlformats.org/spreadsheetml/2006/main" count="168" uniqueCount="135">
  <si>
    <t>Complete</t>
  </si>
  <si>
    <t>Answering machine household-no message left</t>
  </si>
  <si>
    <t>Answering machine household-message left</t>
  </si>
  <si>
    <t>Physically or mentally unable/incompetent</t>
  </si>
  <si>
    <t xml:space="preserve"> </t>
  </si>
  <si>
    <t>Answering machine-don't know if household</t>
  </si>
  <si>
    <t>Call blocking</t>
  </si>
  <si>
    <t>Fax/data line</t>
  </si>
  <si>
    <t>Pager</t>
  </si>
  <si>
    <t>Number changed</t>
  </si>
  <si>
    <t>Business, government office, other organizations</t>
  </si>
  <si>
    <t>Institution</t>
  </si>
  <si>
    <t>Group quarters</t>
  </si>
  <si>
    <t>No eligible respondent</t>
  </si>
  <si>
    <t>Quota filled</t>
  </si>
  <si>
    <t>UH=Unknown household (3.1)</t>
  </si>
  <si>
    <t>I=Complete Interviews (1.1)</t>
  </si>
  <si>
    <t xml:space="preserve">     R/((I+P)+(R+NC+O))</t>
  </si>
  <si>
    <t xml:space="preserve">     I/((I+P) + (R+NC+O) + e(UH+UO) )</t>
  </si>
  <si>
    <t xml:space="preserve">     I/((I+P)+R))</t>
  </si>
  <si>
    <t xml:space="preserve">    (I+P)/((I+P)+R))</t>
  </si>
  <si>
    <t>Response Rate 3 (RR3) estimates what proportion of cases of unknown eligibility are</t>
  </si>
  <si>
    <t xml:space="preserve">                    actually eligible. In estimating e, one must be guided by the best available scientific</t>
  </si>
  <si>
    <t xml:space="preserve">                    information on what share eligible cases make up among the unknown cases and one</t>
  </si>
  <si>
    <t xml:space="preserve">                    must not select a proportion in order to boost the response rate. The basis for the</t>
  </si>
  <si>
    <t xml:space="preserve">                    estimate must be explicitly stated and detailed. It may consist of separate estimates</t>
  </si>
  <si>
    <t xml:space="preserve">                    (Estimate 1, Estimate 2) for the sub-components of unknowns (3.10 and 3.20)</t>
  </si>
  <si>
    <t xml:space="preserve">                    and/or a range of estimators based of differing procedures.[25]   In each case, the</t>
  </si>
  <si>
    <t xml:space="preserve">                    basis of all estimates must be indicated.</t>
  </si>
  <si>
    <t>Example 1</t>
  </si>
  <si>
    <t>Example 2</t>
  </si>
  <si>
    <t>Interview (Category 1)</t>
  </si>
  <si>
    <t>Eligible, non-interview (Category 2)</t>
  </si>
  <si>
    <t>Unknown eligibility, non-interview (Category 3)</t>
  </si>
  <si>
    <t>Not eligible (Category 4)</t>
  </si>
  <si>
    <t>Non-working number</t>
  </si>
  <si>
    <t>Disconnected number</t>
  </si>
  <si>
    <t>Cell phone</t>
  </si>
  <si>
    <t>Call forwarding</t>
  </si>
  <si>
    <t>Always busy</t>
  </si>
  <si>
    <t>No answer</t>
  </si>
  <si>
    <t>Technical phone problems</t>
  </si>
  <si>
    <t>No screener completed</t>
  </si>
  <si>
    <t>Deceased respondent</t>
  </si>
  <si>
    <t>Respondent never available</t>
  </si>
  <si>
    <t>Break off</t>
  </si>
  <si>
    <t xml:space="preserve">Household-level refusal </t>
  </si>
  <si>
    <t>Known-respondent refusal</t>
  </si>
  <si>
    <t>Final</t>
  </si>
  <si>
    <t>Disposition</t>
  </si>
  <si>
    <t>Out of sample - other strata than originally coded</t>
  </si>
  <si>
    <t xml:space="preserve">second </t>
  </si>
  <si>
    <t>survey</t>
  </si>
  <si>
    <t>Example:</t>
  </si>
  <si>
    <t>first</t>
  </si>
  <si>
    <t>Total phone numbers used</t>
  </si>
  <si>
    <t>Response Rate 1 (RR1) is the minimum response rate.</t>
  </si>
  <si>
    <t xml:space="preserve">     (I+P)/((I+P) + (R+NC+O) + e(UH+UO) )</t>
  </si>
  <si>
    <t>Cooperation Rate 1</t>
  </si>
  <si>
    <t>Response Rate 1</t>
  </si>
  <si>
    <t>Response Rate 2</t>
  </si>
  <si>
    <t>Response Rate 3</t>
  </si>
  <si>
    <t>Response Rate 4</t>
  </si>
  <si>
    <t>Cooperation Rate 3</t>
  </si>
  <si>
    <t>Cooperation Rate 4</t>
  </si>
  <si>
    <t xml:space="preserve">     I/(I+P)+R+O)</t>
  </si>
  <si>
    <t>Refusal Rate 3</t>
  </si>
  <si>
    <t>Cooperation Rate 2</t>
  </si>
  <si>
    <t>Your</t>
  </si>
  <si>
    <t xml:space="preserve">survey </t>
  </si>
  <si>
    <t>data go</t>
  </si>
  <si>
    <t>below</t>
  </si>
  <si>
    <t>Partial</t>
  </si>
  <si>
    <t>Other</t>
  </si>
  <si>
    <t>Temporarily out of service</t>
  </si>
  <si>
    <t>Residence to residence</t>
  </si>
  <si>
    <t>Non-residence to residence</t>
  </si>
  <si>
    <t>AAPOR Outcome Rate Calculator</t>
  </si>
  <si>
    <t>The calculator is posted as a service to the survey and public opinion research industry by the American Association for Public Opinion Research.</t>
  </si>
  <si>
    <t>Address comments or questions about the calculator to the AAPOR standards chair at standards@aapor.org.</t>
  </si>
  <si>
    <t xml:space="preserve">This spreadsheet will calculate outcome rates based on AAPOR's </t>
  </si>
  <si>
    <r>
      <t>Standard Definitions</t>
    </r>
    <r>
      <rPr>
        <sz val="10"/>
        <rFont val="Arial"/>
        <family val="0"/>
      </rPr>
      <t>, Version 2. Enter final dispositions in the columns below.</t>
    </r>
  </si>
  <si>
    <t>For more complete instructions about how to classify final dispositions see</t>
  </si>
  <si>
    <r>
      <t xml:space="preserve">the complete </t>
    </r>
    <r>
      <rPr>
        <i/>
        <sz val="10"/>
        <rFont val="Arial"/>
        <family val="0"/>
      </rPr>
      <t xml:space="preserve">Standard Definitions </t>
    </r>
    <r>
      <rPr>
        <sz val="10"/>
        <rFont val="Arial"/>
        <family val="2"/>
      </rPr>
      <t xml:space="preserve">documents </t>
    </r>
    <r>
      <rPr>
        <sz val="10"/>
        <rFont val="Arial"/>
        <family val="0"/>
      </rPr>
      <t>at http://www.aapor.org.</t>
    </r>
  </si>
  <si>
    <t>UO=Unknown other (3.2, 3.9)</t>
  </si>
  <si>
    <t xml:space="preserve">     I/(I+P) + (R+NC+O) + (UH+UO)</t>
  </si>
  <si>
    <t xml:space="preserve">     (I+P)/(I+P) + (R+NC+O) + (UH+UO)</t>
  </si>
  <si>
    <t>P=Partial Interviews (1.2)</t>
  </si>
  <si>
    <t>R=Refusal and break off (2.1)</t>
  </si>
  <si>
    <t>NC=Non Contact (2.2)</t>
  </si>
  <si>
    <t>e=estimated proportion of cases of unknown eligibility that are eligible (enter a value in line 62 or accept the value in line 62 as a default)</t>
  </si>
  <si>
    <t>Estimate of e is based on proportion of eligible households among all numbers for which a definitive determination of status was obtained (a very conservative estimate).  This will be used if you do not enter a different estimate in line 62.</t>
  </si>
  <si>
    <t xml:space="preserve">     (I+P)/((I+P)+R+0))</t>
  </si>
  <si>
    <t>Refusal Rate 1</t>
  </si>
  <si>
    <t>Refusal Rate 2</t>
  </si>
  <si>
    <t xml:space="preserve">     R/((I+P)+(R+NC+O) + UH + UO))</t>
  </si>
  <si>
    <t xml:space="preserve">     R/((I+P)+(R+NC+O) + e(UH + UO))</t>
  </si>
  <si>
    <t>Contact Rate 1</t>
  </si>
  <si>
    <t>Contact Rate 2</t>
  </si>
  <si>
    <t>Contact Rate 3</t>
  </si>
  <si>
    <t xml:space="preserve">     (I+P)+R+O / (I+P)+R+O+NC+ (UH + UO)</t>
  </si>
  <si>
    <t xml:space="preserve">     (I+P)+R+O / (I+P)+R+O+NC</t>
  </si>
  <si>
    <t xml:space="preserve">     (I+P)+R+O / (I+P)+R+O+NC + e(UH+UO)</t>
  </si>
  <si>
    <t>Miscellaneous</t>
  </si>
  <si>
    <t>Unnown if housing unit</t>
  </si>
  <si>
    <t>Not attempted or worked</t>
  </si>
  <si>
    <t>Housing unit, unknown if eligible respondent</t>
  </si>
  <si>
    <t>Refusal and breakoff</t>
  </si>
  <si>
    <t xml:space="preserve">Refusal                </t>
  </si>
  <si>
    <t xml:space="preserve">  </t>
  </si>
  <si>
    <t>Non-contact</t>
  </si>
  <si>
    <t>Telephone answering device (confirming HH)</t>
  </si>
  <si>
    <t>Household-level language problem</t>
  </si>
  <si>
    <t>Respondent language problem</t>
  </si>
  <si>
    <t>Language problem</t>
  </si>
  <si>
    <t>No interviewer available for needed language</t>
  </si>
  <si>
    <t>Non-working/disconnect</t>
  </si>
  <si>
    <t>Special technological cercumstances</t>
  </si>
  <si>
    <t>Nonresidence</t>
  </si>
  <si>
    <t>General directions:</t>
  </si>
  <si>
    <r>
      <t xml:space="preserve">More specific directions for classifying final dispositions for outcomes are in the published version of </t>
    </r>
    <r>
      <rPr>
        <i/>
        <sz val="10"/>
        <rFont val="Arial"/>
        <family val="2"/>
      </rPr>
      <t>Standard Definitions</t>
    </r>
    <r>
      <rPr>
        <sz val="10"/>
        <rFont val="Arial"/>
        <family val="0"/>
      </rPr>
      <t>.</t>
    </r>
  </si>
  <si>
    <t>an eligible household by a known respondent, then it could be coded 2.112.  If a more precise code is used, the outcome would</t>
  </si>
  <si>
    <t>Other, non-refusals</t>
  </si>
  <si>
    <t xml:space="preserve">Each phone number in the sample should be assigned a single, final disposition code (e.g., complete, 1.1).  </t>
  </si>
  <si>
    <t xml:space="preserve">Enter the total for each of the codes in their appropriate cells in the green or blue column.   </t>
  </si>
  <si>
    <t xml:space="preserve">Final disposition codes are mutually exclusive and are constructed to capture fine levels of detail. </t>
  </si>
  <si>
    <t>not be entered in a higher-level code.  E.g., once coded 2.112, a final disposition would not appear in both 2.0 and 2.112.</t>
  </si>
  <si>
    <t>This outcome rate calculator was developed by Rob Daves.  It was based on preliminary work done for the Star Tribune Minnesota Poll by</t>
  </si>
  <si>
    <t>Market Solutions Group of Minneapolis.  Tom Smith of NORC also contributed to the calculator's development.</t>
  </si>
  <si>
    <t>O=Other (2.0, 2.3)</t>
  </si>
  <si>
    <t>Two examples are helpful:  If you know only that the interview was refused in an eligible household,</t>
  </si>
  <si>
    <t xml:space="preserve">but nothing else about the call, the outcome could be coded 2.11; if the interview was refused in </t>
  </si>
  <si>
    <t>1.0/1.10</t>
  </si>
  <si>
    <t>Codes</t>
  </si>
  <si>
    <t>Version 2.1 / May,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</si>
</sst>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4">
    <font>
      <sz val="10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18"/>
      <name val="CG Times"/>
      <family val="1"/>
    </font>
    <font>
      <sz val="10"/>
      <color indexed="10"/>
      <name val="Arial"/>
      <family val="0"/>
    </font>
    <font>
      <sz val="10"/>
      <color indexed="62"/>
      <name val="Arial"/>
      <family val="0"/>
    </font>
    <font>
      <i/>
      <sz val="10"/>
      <name val="Arial"/>
      <family val="0"/>
    </font>
    <font>
      <sz val="8"/>
      <name val="Tahoma"/>
      <family val="0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3" borderId="0" xfId="0" applyFill="1" applyAlignment="1">
      <alignment/>
    </xf>
    <xf numFmtId="0" fontId="6" fillId="25" borderId="0" xfId="0" applyFont="1" applyFill="1" applyAlignment="1" applyProtection="1">
      <alignment horizontal="right"/>
      <protection locked="0"/>
    </xf>
    <xf numFmtId="165" fontId="6" fillId="25" borderId="0" xfId="0" applyNumberFormat="1" applyFont="1" applyFill="1" applyAlignment="1">
      <alignment/>
    </xf>
    <xf numFmtId="165" fontId="6" fillId="8" borderId="0" xfId="0" applyNumberFormat="1" applyFont="1" applyFill="1" applyAlignment="1">
      <alignment/>
    </xf>
    <xf numFmtId="0" fontId="0" fillId="24" borderId="10" xfId="0" applyFill="1" applyBorder="1" applyAlignment="1">
      <alignment/>
    </xf>
    <xf numFmtId="0" fontId="6" fillId="25" borderId="0" xfId="0" applyFont="1" applyFill="1" applyBorder="1" applyAlignment="1" applyProtection="1">
      <alignment/>
      <protection locked="0"/>
    </xf>
    <xf numFmtId="0" fontId="6" fillId="8" borderId="0" xfId="0" applyFont="1" applyFill="1" applyBorder="1" applyAlignment="1">
      <alignment/>
    </xf>
    <xf numFmtId="0" fontId="6" fillId="25" borderId="10" xfId="0" applyFont="1" applyFill="1" applyBorder="1" applyAlignment="1" applyProtection="1">
      <alignment/>
      <protection locked="0"/>
    </xf>
    <xf numFmtId="0" fontId="6" fillId="8" borderId="10" xfId="0" applyFont="1" applyFill="1" applyBorder="1" applyAlignment="1">
      <alignment/>
    </xf>
    <xf numFmtId="0" fontId="6" fillId="25" borderId="11" xfId="0" applyFont="1" applyFill="1" applyBorder="1" applyAlignment="1" applyProtection="1">
      <alignment/>
      <protection locked="0"/>
    </xf>
    <xf numFmtId="0" fontId="6" fillId="8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3" xfId="0" applyFill="1" applyBorder="1" applyAlignment="1">
      <alignment/>
    </xf>
    <xf numFmtId="0" fontId="6" fillId="25" borderId="14" xfId="0" applyFont="1" applyFill="1" applyBorder="1" applyAlignment="1" applyProtection="1">
      <alignment/>
      <protection locked="0"/>
    </xf>
    <xf numFmtId="0" fontId="0" fillId="24" borderId="15" xfId="0" applyFill="1" applyBorder="1" applyAlignment="1">
      <alignment/>
    </xf>
    <xf numFmtId="0" fontId="6" fillId="25" borderId="11" xfId="0" applyFont="1" applyFill="1" applyBorder="1" applyAlignment="1" applyProtection="1">
      <alignment/>
      <protection/>
    </xf>
    <xf numFmtId="0" fontId="6" fillId="8" borderId="11" xfId="0" applyFont="1" applyFill="1" applyBorder="1" applyAlignment="1" applyProtection="1">
      <alignment/>
      <protection/>
    </xf>
    <xf numFmtId="9" fontId="0" fillId="24" borderId="10" xfId="59" applyFont="1" applyFill="1" applyBorder="1" applyAlignment="1">
      <alignment/>
    </xf>
    <xf numFmtId="0" fontId="6" fillId="25" borderId="10" xfId="0" applyFont="1" applyFill="1" applyBorder="1" applyAlignment="1" applyProtection="1">
      <alignment/>
      <protection/>
    </xf>
    <xf numFmtId="0" fontId="6" fillId="8" borderId="10" xfId="0" applyFont="1" applyFill="1" applyBorder="1" applyAlignment="1" applyProtection="1">
      <alignment/>
      <protection/>
    </xf>
    <xf numFmtId="0" fontId="6" fillId="8" borderId="16" xfId="0" applyFont="1" applyFill="1" applyBorder="1" applyAlignment="1" applyProtection="1">
      <alignment/>
      <protection/>
    </xf>
    <xf numFmtId="165" fontId="6" fillId="25" borderId="11" xfId="0" applyNumberFormat="1" applyFont="1" applyFill="1" applyBorder="1" applyAlignment="1">
      <alignment/>
    </xf>
    <xf numFmtId="165" fontId="6" fillId="8" borderId="11" xfId="0" applyNumberFormat="1" applyFont="1" applyFill="1" applyBorder="1" applyAlignment="1">
      <alignment/>
    </xf>
    <xf numFmtId="165" fontId="6" fillId="8" borderId="17" xfId="0" applyNumberFormat="1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165" fontId="6" fillId="25" borderId="11" xfId="0" applyNumberFormat="1" applyFont="1" applyFill="1" applyBorder="1" applyAlignment="1" quotePrefix="1">
      <alignment/>
    </xf>
    <xf numFmtId="165" fontId="6" fillId="8" borderId="11" xfId="0" applyNumberFormat="1" applyFont="1" applyFill="1" applyBorder="1" applyAlignment="1" quotePrefix="1">
      <alignment/>
    </xf>
    <xf numFmtId="0" fontId="7" fillId="3" borderId="18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24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12" xfId="0" applyFill="1" applyBorder="1" applyAlignment="1">
      <alignment wrapText="1"/>
    </xf>
    <xf numFmtId="0" fontId="4" fillId="24" borderId="0" xfId="0" applyFont="1" applyFill="1" applyAlignment="1">
      <alignment/>
    </xf>
    <xf numFmtId="2" fontId="0" fillId="0" borderId="0" xfId="0" applyNumberFormat="1" applyAlignment="1">
      <alignment/>
    </xf>
    <xf numFmtId="0" fontId="4" fillId="3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6" fillId="25" borderId="0" xfId="0" applyFont="1" applyFill="1" applyBorder="1" applyAlignment="1" applyProtection="1">
      <alignment horizontal="right"/>
      <protection locked="0"/>
    </xf>
    <xf numFmtId="0" fontId="0" fillId="24" borderId="19" xfId="0" applyFill="1" applyBorder="1" applyAlignment="1">
      <alignment/>
    </xf>
    <xf numFmtId="0" fontId="4" fillId="24" borderId="15" xfId="0" applyFont="1" applyFill="1" applyBorder="1" applyAlignment="1">
      <alignment/>
    </xf>
    <xf numFmtId="0" fontId="5" fillId="25" borderId="0" xfId="0" applyFont="1" applyFill="1" applyAlignment="1" applyProtection="1">
      <alignment/>
      <protection locked="0"/>
    </xf>
    <xf numFmtId="0" fontId="6" fillId="8" borderId="0" xfId="0" applyFont="1" applyFill="1" applyAlignment="1" applyProtection="1">
      <alignment horizontal="right"/>
      <protection locked="0"/>
    </xf>
    <xf numFmtId="0" fontId="6" fillId="8" borderId="0" xfId="0" applyFont="1" applyFill="1" applyBorder="1" applyAlignment="1" applyProtection="1">
      <alignment horizontal="right"/>
      <protection locked="0"/>
    </xf>
    <xf numFmtId="0" fontId="6" fillId="8" borderId="10" xfId="0" applyFont="1" applyFill="1" applyBorder="1" applyAlignment="1" applyProtection="1">
      <alignment/>
      <protection locked="0"/>
    </xf>
    <xf numFmtId="0" fontId="6" fillId="8" borderId="16" xfId="0" applyFont="1" applyFill="1" applyBorder="1" applyAlignment="1" applyProtection="1">
      <alignment/>
      <protection locked="0"/>
    </xf>
    <xf numFmtId="0" fontId="6" fillId="8" borderId="17" xfId="0" applyFont="1" applyFill="1" applyBorder="1" applyAlignment="1" applyProtection="1">
      <alignment/>
      <protection locked="0"/>
    </xf>
    <xf numFmtId="0" fontId="6" fillId="8" borderId="0" xfId="0" applyFont="1" applyFill="1" applyBorder="1" applyAlignment="1" applyProtection="1">
      <alignment/>
      <protection locked="0"/>
    </xf>
    <xf numFmtId="0" fontId="6" fillId="8" borderId="11" xfId="0" applyFont="1" applyFill="1" applyBorder="1" applyAlignment="1" applyProtection="1">
      <alignment/>
      <protection locked="0"/>
    </xf>
    <xf numFmtId="0" fontId="6" fillId="8" borderId="14" xfId="0" applyFont="1" applyFill="1" applyBorder="1" applyAlignment="1" applyProtection="1">
      <alignment/>
      <protection locked="0"/>
    </xf>
    <xf numFmtId="0" fontId="6" fillId="8" borderId="20" xfId="0" applyFont="1" applyFill="1" applyBorder="1" applyAlignment="1" applyProtection="1">
      <alignment/>
      <protection locked="0"/>
    </xf>
    <xf numFmtId="0" fontId="6" fillId="8" borderId="21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>
      <alignment wrapText="1"/>
    </xf>
    <xf numFmtId="165" fontId="6" fillId="25" borderId="11" xfId="0" applyNumberFormat="1" applyFont="1" applyFill="1" applyBorder="1" applyAlignment="1" applyProtection="1">
      <alignment/>
      <protection locked="0"/>
    </xf>
    <xf numFmtId="165" fontId="6" fillId="8" borderId="11" xfId="0" applyNumberFormat="1" applyFont="1" applyFill="1" applyBorder="1" applyAlignment="1" applyProtection="1">
      <alignment/>
      <protection locked="0"/>
    </xf>
    <xf numFmtId="165" fontId="6" fillId="8" borderId="17" xfId="0" applyNumberFormat="1" applyFont="1" applyFill="1" applyBorder="1" applyAlignment="1" applyProtection="1">
      <alignment/>
      <protection locked="0"/>
    </xf>
    <xf numFmtId="165" fontId="6" fillId="25" borderId="0" xfId="0" applyNumberFormat="1" applyFont="1" applyFill="1" applyBorder="1" applyAlignment="1" quotePrefix="1">
      <alignment/>
    </xf>
    <xf numFmtId="165" fontId="6" fillId="8" borderId="0" xfId="0" applyNumberFormat="1" applyFont="1" applyFill="1" applyBorder="1" applyAlignment="1" quotePrefix="1">
      <alignment/>
    </xf>
    <xf numFmtId="0" fontId="6" fillId="25" borderId="0" xfId="0" applyFont="1" applyFill="1" applyBorder="1" applyAlignment="1">
      <alignment/>
    </xf>
    <xf numFmtId="165" fontId="6" fillId="10" borderId="11" xfId="0" applyNumberFormat="1" applyFont="1" applyFill="1" applyBorder="1" applyAlignment="1" quotePrefix="1">
      <alignment/>
    </xf>
    <xf numFmtId="0" fontId="6" fillId="10" borderId="0" xfId="0" applyFont="1" applyFill="1" applyAlignment="1" applyProtection="1">
      <alignment horizontal="right"/>
      <protection locked="0"/>
    </xf>
    <xf numFmtId="0" fontId="6" fillId="10" borderId="0" xfId="0" applyFont="1" applyFill="1" applyBorder="1" applyAlignment="1" applyProtection="1">
      <alignment horizontal="right"/>
      <protection locked="0"/>
    </xf>
    <xf numFmtId="0" fontId="6" fillId="10" borderId="10" xfId="0" applyFont="1" applyFill="1" applyBorder="1" applyAlignment="1" applyProtection="1">
      <alignment/>
      <protection locked="0"/>
    </xf>
    <xf numFmtId="0" fontId="6" fillId="10" borderId="0" xfId="0" applyFont="1" applyFill="1" applyBorder="1" applyAlignment="1" applyProtection="1">
      <alignment/>
      <protection locked="0"/>
    </xf>
    <xf numFmtId="0" fontId="6" fillId="10" borderId="11" xfId="0" applyFont="1" applyFill="1" applyBorder="1" applyAlignment="1" applyProtection="1">
      <alignment/>
      <protection locked="0"/>
    </xf>
    <xf numFmtId="0" fontId="6" fillId="10" borderId="14" xfId="0" applyFont="1" applyFill="1" applyBorder="1" applyAlignment="1" applyProtection="1">
      <alignment/>
      <protection locked="0"/>
    </xf>
    <xf numFmtId="0" fontId="6" fillId="10" borderId="0" xfId="0" applyFont="1" applyFill="1" applyBorder="1" applyAlignment="1">
      <alignment/>
    </xf>
    <xf numFmtId="0" fontId="6" fillId="10" borderId="10" xfId="0" applyFont="1" applyFill="1" applyBorder="1" applyAlignment="1" applyProtection="1">
      <alignment/>
      <protection/>
    </xf>
    <xf numFmtId="0" fontId="6" fillId="10" borderId="11" xfId="0" applyFont="1" applyFill="1" applyBorder="1" applyAlignment="1" applyProtection="1">
      <alignment/>
      <protection/>
    </xf>
    <xf numFmtId="165" fontId="6" fillId="10" borderId="11" xfId="0" applyNumberFormat="1" applyFont="1" applyFill="1" applyBorder="1" applyAlignment="1" applyProtection="1">
      <alignment/>
      <protection locked="0"/>
    </xf>
    <xf numFmtId="165" fontId="6" fillId="10" borderId="11" xfId="0" applyNumberFormat="1" applyFont="1" applyFill="1" applyBorder="1" applyAlignment="1">
      <alignment/>
    </xf>
    <xf numFmtId="0" fontId="6" fillId="10" borderId="11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165" fontId="6" fillId="10" borderId="0" xfId="0" applyNumberFormat="1" applyFont="1" applyFill="1" applyAlignment="1">
      <alignment/>
    </xf>
    <xf numFmtId="165" fontId="6" fillId="10" borderId="0" xfId="0" applyNumberFormat="1" applyFont="1" applyFill="1" applyBorder="1" applyAlignment="1" quotePrefix="1">
      <alignment/>
    </xf>
    <xf numFmtId="0" fontId="0" fillId="0" borderId="0" xfId="0" applyFill="1" applyAlignment="1">
      <alignment/>
    </xf>
    <xf numFmtId="165" fontId="6" fillId="25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5" fillId="10" borderId="0" xfId="0" applyFont="1" applyFill="1" applyAlignment="1" applyProtection="1">
      <alignment horizontal="right"/>
      <protection locked="0"/>
    </xf>
    <xf numFmtId="0" fontId="10" fillId="3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5" fillId="8" borderId="0" xfId="0" applyFont="1" applyFill="1" applyAlignment="1" applyProtection="1">
      <alignment horizontal="right"/>
      <protection locked="0"/>
    </xf>
    <xf numFmtId="165" fontId="6" fillId="10" borderId="0" xfId="0" applyNumberFormat="1" applyFont="1" applyFill="1" applyBorder="1" applyAlignment="1">
      <alignment/>
    </xf>
    <xf numFmtId="165" fontId="6" fillId="8" borderId="0" xfId="0" applyNumberFormat="1" applyFont="1" applyFill="1" applyBorder="1" applyAlignment="1">
      <alignment/>
    </xf>
    <xf numFmtId="43" fontId="0" fillId="24" borderId="15" xfId="42" applyFont="1" applyFill="1" applyBorder="1" applyAlignment="1">
      <alignment/>
    </xf>
    <xf numFmtId="0" fontId="0" fillId="24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6" xfId="0" applyFont="1" applyBorder="1" applyAlignment="1">
      <alignment/>
    </xf>
    <xf numFmtId="165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165" fontId="14" fillId="0" borderId="14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14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6" fillId="25" borderId="0" xfId="0" applyFont="1" applyFill="1" applyAlignment="1">
      <alignment/>
    </xf>
    <xf numFmtId="165" fontId="6" fillId="25" borderId="0" xfId="0" applyNumberFormat="1" applyFont="1" applyFill="1" applyAlignment="1" quotePrefix="1">
      <alignment/>
    </xf>
    <xf numFmtId="165" fontId="9" fillId="0" borderId="10" xfId="0" applyNumberFormat="1" applyFont="1" applyFill="1" applyBorder="1" applyAlignment="1">
      <alignment horizontal="right"/>
    </xf>
    <xf numFmtId="165" fontId="0" fillId="3" borderId="25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zoomScalePageLayoutView="0" workbookViewId="0" topLeftCell="A31">
      <selection activeCell="N18" sqref="N18"/>
    </sheetView>
  </sheetViews>
  <sheetFormatPr defaultColWidth="9.140625" defaultRowHeight="12.75"/>
  <cols>
    <col min="1" max="1" width="45.28125" style="0" customWidth="1"/>
    <col min="2" max="2" width="10.421875" style="103" customWidth="1"/>
    <col min="3" max="3" width="9.7109375" style="81" customWidth="1"/>
    <col min="4" max="4" width="9.7109375" style="0" customWidth="1"/>
    <col min="5" max="5" width="9.7109375" style="81" customWidth="1"/>
    <col min="6" max="12" width="9.7109375" style="0" customWidth="1"/>
  </cols>
  <sheetData>
    <row r="1" spans="1:12" ht="24.75" thickBot="1" thickTop="1">
      <c r="A1" s="33" t="s">
        <v>77</v>
      </c>
      <c r="B1" s="135"/>
      <c r="C1" s="37"/>
      <c r="D1" s="37"/>
      <c r="E1" s="37" t="s">
        <v>80</v>
      </c>
      <c r="F1" s="4"/>
      <c r="G1" s="4"/>
      <c r="H1" s="4"/>
      <c r="I1" s="4"/>
      <c r="J1" s="4"/>
      <c r="K1" s="4"/>
      <c r="L1" s="4"/>
    </row>
    <row r="2" spans="1:12" ht="12.75" customHeight="1" thickTop="1">
      <c r="A2" s="42" t="s">
        <v>134</v>
      </c>
      <c r="B2" s="136"/>
      <c r="C2" s="37"/>
      <c r="D2" s="37"/>
      <c r="E2" s="88" t="s">
        <v>81</v>
      </c>
      <c r="F2" s="4"/>
      <c r="G2" s="34"/>
      <c r="H2" s="4"/>
      <c r="I2" s="4"/>
      <c r="J2" s="4"/>
      <c r="K2" s="4"/>
      <c r="L2" s="4"/>
    </row>
    <row r="3" spans="1:12" ht="12.75">
      <c r="A3" s="42"/>
      <c r="B3" s="136"/>
      <c r="C3" s="37"/>
      <c r="D3" s="37"/>
      <c r="E3" s="4" t="s">
        <v>82</v>
      </c>
      <c r="F3" s="4"/>
      <c r="G3" s="34"/>
      <c r="H3" s="4"/>
      <c r="I3" s="4"/>
      <c r="J3" s="4"/>
      <c r="K3" s="4"/>
      <c r="L3" s="4"/>
    </row>
    <row r="4" spans="1:12" ht="12.75" customHeight="1">
      <c r="A4" s="4"/>
      <c r="B4" s="137"/>
      <c r="C4" s="4"/>
      <c r="D4" s="4"/>
      <c r="E4" s="4" t="s">
        <v>83</v>
      </c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137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/>
    <row r="7" ht="12.75"/>
    <row r="8" spans="1:12" ht="12.75">
      <c r="A8" s="2"/>
      <c r="C8" s="47" t="s">
        <v>29</v>
      </c>
      <c r="D8" s="47" t="s">
        <v>30</v>
      </c>
      <c r="E8" s="87" t="s">
        <v>68</v>
      </c>
      <c r="F8" s="90" t="s">
        <v>68</v>
      </c>
      <c r="G8" s="87" t="s">
        <v>68</v>
      </c>
      <c r="H8" s="90" t="s">
        <v>68</v>
      </c>
      <c r="I8" s="87" t="s">
        <v>68</v>
      </c>
      <c r="J8" s="90" t="s">
        <v>68</v>
      </c>
      <c r="K8" s="87" t="s">
        <v>68</v>
      </c>
      <c r="L8" s="90" t="s">
        <v>68</v>
      </c>
    </row>
    <row r="9" spans="1:12" s="1" customFormat="1" ht="12.75">
      <c r="A9" s="3"/>
      <c r="B9" s="117"/>
      <c r="C9" s="5" t="s">
        <v>53</v>
      </c>
      <c r="D9" s="5" t="s">
        <v>53</v>
      </c>
      <c r="E9" s="87" t="s">
        <v>69</v>
      </c>
      <c r="F9" s="90" t="s">
        <v>69</v>
      </c>
      <c r="G9" s="87" t="s">
        <v>69</v>
      </c>
      <c r="H9" s="90" t="s">
        <v>69</v>
      </c>
      <c r="I9" s="87" t="s">
        <v>69</v>
      </c>
      <c r="J9" s="90" t="s">
        <v>69</v>
      </c>
      <c r="K9" s="87" t="s">
        <v>69</v>
      </c>
      <c r="L9" s="90" t="s">
        <v>69</v>
      </c>
    </row>
    <row r="10" spans="1:12" s="1" customFormat="1" ht="12.75">
      <c r="A10" s="3"/>
      <c r="B10" s="117"/>
      <c r="C10" s="5" t="s">
        <v>54</v>
      </c>
      <c r="D10" s="5" t="s">
        <v>51</v>
      </c>
      <c r="E10" s="87" t="s">
        <v>70</v>
      </c>
      <c r="F10" s="90" t="s">
        <v>70</v>
      </c>
      <c r="G10" s="87" t="s">
        <v>70</v>
      </c>
      <c r="H10" s="90" t="s">
        <v>70</v>
      </c>
      <c r="I10" s="87" t="s">
        <v>70</v>
      </c>
      <c r="J10" s="90" t="s">
        <v>70</v>
      </c>
      <c r="K10" s="87" t="s">
        <v>70</v>
      </c>
      <c r="L10" s="90" t="s">
        <v>70</v>
      </c>
    </row>
    <row r="11" spans="1:12" s="1" customFormat="1" ht="12.75">
      <c r="A11" s="3"/>
      <c r="B11" s="117"/>
      <c r="C11" s="5" t="s">
        <v>52</v>
      </c>
      <c r="D11" s="5" t="s">
        <v>52</v>
      </c>
      <c r="E11" s="87" t="s">
        <v>71</v>
      </c>
      <c r="F11" s="90" t="s">
        <v>71</v>
      </c>
      <c r="G11" s="87" t="s">
        <v>71</v>
      </c>
      <c r="H11" s="90" t="s">
        <v>71</v>
      </c>
      <c r="I11" s="87" t="s">
        <v>71</v>
      </c>
      <c r="J11" s="90" t="s">
        <v>71</v>
      </c>
      <c r="K11" s="87" t="s">
        <v>71</v>
      </c>
      <c r="L11" s="90" t="s">
        <v>71</v>
      </c>
    </row>
    <row r="12" spans="1:12" s="1" customFormat="1" ht="12.75">
      <c r="A12" s="3"/>
      <c r="B12" s="117" t="s">
        <v>48</v>
      </c>
      <c r="C12" s="5"/>
      <c r="D12" s="5"/>
      <c r="E12" s="66"/>
      <c r="F12" s="48"/>
      <c r="G12" s="66"/>
      <c r="H12" s="48"/>
      <c r="I12" s="66"/>
      <c r="J12" s="48"/>
      <c r="K12" s="66"/>
      <c r="L12" s="48"/>
    </row>
    <row r="13" spans="1:12" s="1" customFormat="1" ht="12.75">
      <c r="A13" s="3"/>
      <c r="B13" s="117" t="s">
        <v>49</v>
      </c>
      <c r="C13" s="5"/>
      <c r="D13" s="5"/>
      <c r="E13" s="66"/>
      <c r="F13" s="48"/>
      <c r="G13" s="66"/>
      <c r="H13" s="48"/>
      <c r="I13" s="66"/>
      <c r="J13" s="48"/>
      <c r="K13" s="66"/>
      <c r="L13" s="48"/>
    </row>
    <row r="14" spans="1:12" s="1" customFormat="1" ht="12.75">
      <c r="A14" s="3"/>
      <c r="B14" s="117" t="s">
        <v>133</v>
      </c>
      <c r="C14" s="5"/>
      <c r="D14" s="5"/>
      <c r="E14" s="66"/>
      <c r="F14" s="48"/>
      <c r="G14" s="66"/>
      <c r="H14" s="48"/>
      <c r="I14" s="66"/>
      <c r="J14" s="48"/>
      <c r="K14" s="66"/>
      <c r="L14" s="48"/>
    </row>
    <row r="15" spans="1:12" s="1" customFormat="1" ht="12.75">
      <c r="A15" s="43" t="s">
        <v>31</v>
      </c>
      <c r="B15" s="118"/>
      <c r="C15" s="44"/>
      <c r="D15" s="44"/>
      <c r="E15" s="67"/>
      <c r="F15" s="49"/>
      <c r="G15" s="67"/>
      <c r="H15" s="49"/>
      <c r="I15" s="67"/>
      <c r="J15" s="49"/>
      <c r="K15" s="67"/>
      <c r="L15" s="49"/>
    </row>
    <row r="16" spans="1:13" ht="12.75">
      <c r="A16" s="8" t="s">
        <v>0</v>
      </c>
      <c r="B16" s="134" t="s">
        <v>132</v>
      </c>
      <c r="C16" s="11">
        <v>806</v>
      </c>
      <c r="D16" s="11">
        <v>616</v>
      </c>
      <c r="E16" s="68"/>
      <c r="F16" s="50"/>
      <c r="G16" s="68"/>
      <c r="H16" s="50"/>
      <c r="I16" s="68"/>
      <c r="J16" s="50"/>
      <c r="K16" s="68"/>
      <c r="L16" s="51"/>
      <c r="M16" s="41"/>
    </row>
    <row r="17" spans="1:13" ht="12.75">
      <c r="A17" s="8" t="s">
        <v>72</v>
      </c>
      <c r="B17" s="119">
        <v>1.2</v>
      </c>
      <c r="C17" s="11"/>
      <c r="D17" s="11">
        <v>25</v>
      </c>
      <c r="E17" s="68"/>
      <c r="F17" s="50"/>
      <c r="G17" s="68"/>
      <c r="H17" s="50"/>
      <c r="I17" s="68"/>
      <c r="J17" s="50"/>
      <c r="K17" s="68"/>
      <c r="L17" s="51"/>
      <c r="M17" s="41"/>
    </row>
    <row r="18" spans="1:12" ht="12.75">
      <c r="A18" s="8"/>
      <c r="B18" s="119"/>
      <c r="C18" s="11"/>
      <c r="D18" s="11"/>
      <c r="E18" s="68"/>
      <c r="F18" s="50"/>
      <c r="G18" s="68"/>
      <c r="H18" s="50"/>
      <c r="I18" s="68"/>
      <c r="J18" s="50"/>
      <c r="K18" s="68"/>
      <c r="L18" s="52"/>
    </row>
    <row r="19" spans="1:12" ht="25.5" customHeight="1">
      <c r="A19" s="38" t="s">
        <v>32</v>
      </c>
      <c r="B19" s="120">
        <v>2</v>
      </c>
      <c r="C19" s="9"/>
      <c r="D19" s="9"/>
      <c r="E19" s="69"/>
      <c r="F19" s="53"/>
      <c r="G19" s="69"/>
      <c r="H19" s="53"/>
      <c r="I19" s="69"/>
      <c r="J19" s="53"/>
      <c r="K19" s="69"/>
      <c r="L19" s="53"/>
    </row>
    <row r="20" spans="1:13" s="96" customFormat="1" ht="12.75" customHeight="1">
      <c r="A20" s="94" t="s">
        <v>107</v>
      </c>
      <c r="B20" s="121">
        <v>2.1</v>
      </c>
      <c r="C20" s="18">
        <v>142</v>
      </c>
      <c r="D20" s="18">
        <v>21</v>
      </c>
      <c r="E20" s="71"/>
      <c r="F20" s="55"/>
      <c r="G20" s="71"/>
      <c r="H20" s="55"/>
      <c r="I20" s="71"/>
      <c r="J20" s="55"/>
      <c r="K20" s="71"/>
      <c r="L20" s="55"/>
      <c r="M20" s="95"/>
    </row>
    <row r="21" spans="1:13" s="100" customFormat="1" ht="12.75" customHeight="1">
      <c r="A21" s="16" t="s">
        <v>108</v>
      </c>
      <c r="B21" s="122">
        <v>2.11</v>
      </c>
      <c r="C21" s="13"/>
      <c r="D21" s="13"/>
      <c r="E21" s="70"/>
      <c r="F21" s="54"/>
      <c r="G21" s="70"/>
      <c r="H21" s="54"/>
      <c r="I21" s="70"/>
      <c r="J21" s="54"/>
      <c r="K21" s="70"/>
      <c r="L21" s="54"/>
      <c r="M21" s="99"/>
    </row>
    <row r="22" spans="1:13" s="100" customFormat="1" ht="12.75" customHeight="1">
      <c r="A22" s="16" t="s">
        <v>46</v>
      </c>
      <c r="B22" s="122">
        <v>2.111</v>
      </c>
      <c r="C22" s="13">
        <v>142</v>
      </c>
      <c r="D22" s="13">
        <v>21</v>
      </c>
      <c r="E22" s="70"/>
      <c r="F22" s="54"/>
      <c r="G22" s="70"/>
      <c r="H22" s="54"/>
      <c r="I22" s="70"/>
      <c r="J22" s="54"/>
      <c r="K22" s="70"/>
      <c r="L22" s="54"/>
      <c r="M22" s="99"/>
    </row>
    <row r="23" spans="1:13" s="98" customFormat="1" ht="12.75">
      <c r="A23" s="93" t="s">
        <v>47</v>
      </c>
      <c r="B23" s="119">
        <v>2.112</v>
      </c>
      <c r="C23" s="11">
        <v>251</v>
      </c>
      <c r="D23" s="11">
        <v>236</v>
      </c>
      <c r="E23" s="68"/>
      <c r="F23" s="50"/>
      <c r="G23" s="68"/>
      <c r="H23" s="50"/>
      <c r="I23" s="68"/>
      <c r="J23" s="50"/>
      <c r="K23" s="68"/>
      <c r="L23" s="51"/>
      <c r="M23" s="97"/>
    </row>
    <row r="24" spans="1:13" ht="12.75">
      <c r="A24" s="19" t="s">
        <v>45</v>
      </c>
      <c r="B24" s="119">
        <v>2.12</v>
      </c>
      <c r="C24" s="11">
        <v>33</v>
      </c>
      <c r="D24" s="11">
        <v>31</v>
      </c>
      <c r="E24" s="68"/>
      <c r="F24" s="50"/>
      <c r="G24" s="68"/>
      <c r="H24" s="50"/>
      <c r="I24" s="68"/>
      <c r="J24" s="50"/>
      <c r="K24" s="68"/>
      <c r="L24" s="51"/>
      <c r="M24" s="41"/>
    </row>
    <row r="25" spans="1:13" ht="12.75">
      <c r="A25" s="15" t="s">
        <v>110</v>
      </c>
      <c r="B25" s="122">
        <v>2.2</v>
      </c>
      <c r="C25" s="13" t="s">
        <v>109</v>
      </c>
      <c r="D25" s="13"/>
      <c r="E25" s="70"/>
      <c r="F25" s="54"/>
      <c r="G25" s="70"/>
      <c r="H25" s="54"/>
      <c r="I25" s="70"/>
      <c r="J25" s="54"/>
      <c r="K25" s="70"/>
      <c r="L25" s="52"/>
      <c r="M25" s="41"/>
    </row>
    <row r="26" spans="1:13" ht="12.75">
      <c r="A26" s="15" t="s">
        <v>44</v>
      </c>
      <c r="B26" s="122">
        <v>2.21</v>
      </c>
      <c r="C26" s="13">
        <v>570</v>
      </c>
      <c r="D26" s="13">
        <v>264</v>
      </c>
      <c r="E26" s="70"/>
      <c r="F26" s="54"/>
      <c r="G26" s="70"/>
      <c r="H26" s="54"/>
      <c r="I26" s="70"/>
      <c r="J26" s="54"/>
      <c r="K26" s="70"/>
      <c r="L26" s="52"/>
      <c r="M26" s="41"/>
    </row>
    <row r="27" spans="1:13" ht="12.75" customHeight="1">
      <c r="A27" s="15" t="s">
        <v>111</v>
      </c>
      <c r="B27" s="122">
        <v>2.22</v>
      </c>
      <c r="C27" s="13"/>
      <c r="D27" s="13"/>
      <c r="E27" s="70"/>
      <c r="F27" s="54"/>
      <c r="G27" s="70"/>
      <c r="H27" s="54"/>
      <c r="I27" s="70"/>
      <c r="J27" s="54"/>
      <c r="K27" s="70"/>
      <c r="L27" s="52"/>
      <c r="M27" s="41"/>
    </row>
    <row r="28" spans="1:13" ht="12.75" customHeight="1">
      <c r="A28" s="15" t="s">
        <v>1</v>
      </c>
      <c r="B28" s="122">
        <v>2.221</v>
      </c>
      <c r="C28" s="13">
        <v>30</v>
      </c>
      <c r="D28" s="13">
        <v>1</v>
      </c>
      <c r="E28" s="70"/>
      <c r="F28" s="54"/>
      <c r="G28" s="70"/>
      <c r="H28" s="54"/>
      <c r="I28" s="70"/>
      <c r="J28" s="54"/>
      <c r="K28" s="70"/>
      <c r="L28" s="52"/>
      <c r="M28" s="41"/>
    </row>
    <row r="29" spans="1:13" ht="12.75">
      <c r="A29" s="16" t="s">
        <v>2</v>
      </c>
      <c r="B29" s="122">
        <v>2.222</v>
      </c>
      <c r="C29" s="13">
        <v>125</v>
      </c>
      <c r="D29" s="13">
        <v>34</v>
      </c>
      <c r="E29" s="70"/>
      <c r="F29" s="54"/>
      <c r="G29" s="70"/>
      <c r="H29" s="54"/>
      <c r="I29" s="70"/>
      <c r="J29" s="54"/>
      <c r="K29" s="70"/>
      <c r="L29" s="52"/>
      <c r="M29" s="41"/>
    </row>
    <row r="30" spans="1:13" ht="12.75">
      <c r="A30" s="16" t="s">
        <v>122</v>
      </c>
      <c r="B30" s="122">
        <v>2.3</v>
      </c>
      <c r="C30" s="13"/>
      <c r="D30" s="13"/>
      <c r="E30" s="70"/>
      <c r="F30" s="54"/>
      <c r="G30" s="70"/>
      <c r="H30" s="54"/>
      <c r="I30" s="70"/>
      <c r="J30" s="54"/>
      <c r="K30" s="70"/>
      <c r="L30" s="52"/>
      <c r="M30" s="41"/>
    </row>
    <row r="31" spans="1:13" ht="12.75">
      <c r="A31" s="15" t="s">
        <v>43</v>
      </c>
      <c r="B31" s="122">
        <v>2.31</v>
      </c>
      <c r="C31" s="13">
        <v>0</v>
      </c>
      <c r="D31" s="13">
        <v>5</v>
      </c>
      <c r="E31" s="70"/>
      <c r="F31" s="54"/>
      <c r="G31" s="70"/>
      <c r="H31" s="54"/>
      <c r="I31" s="70"/>
      <c r="J31" s="54"/>
      <c r="K31" s="70"/>
      <c r="L31" s="52"/>
      <c r="M31" s="41"/>
    </row>
    <row r="32" spans="1:13" ht="12.75">
      <c r="A32" s="15" t="s">
        <v>3</v>
      </c>
      <c r="B32" s="122">
        <v>2.32</v>
      </c>
      <c r="C32" s="13">
        <v>19</v>
      </c>
      <c r="D32" s="13">
        <v>33</v>
      </c>
      <c r="E32" s="70"/>
      <c r="F32" s="54"/>
      <c r="G32" s="70"/>
      <c r="H32" s="54"/>
      <c r="I32" s="70"/>
      <c r="J32" s="54"/>
      <c r="K32" s="70"/>
      <c r="L32" s="52"/>
      <c r="M32" s="41"/>
    </row>
    <row r="33" spans="1:13" ht="12.75">
      <c r="A33" s="17" t="s">
        <v>114</v>
      </c>
      <c r="B33" s="121">
        <v>2.33</v>
      </c>
      <c r="C33" s="18">
        <v>200</v>
      </c>
      <c r="D33" s="18">
        <v>150</v>
      </c>
      <c r="E33" s="71"/>
      <c r="F33" s="55"/>
      <c r="G33" s="71"/>
      <c r="H33" s="55"/>
      <c r="I33" s="71"/>
      <c r="J33" s="55"/>
      <c r="K33" s="71"/>
      <c r="L33" s="56"/>
      <c r="M33" s="41"/>
    </row>
    <row r="34" spans="1:13" ht="12.75">
      <c r="A34" s="17" t="s">
        <v>112</v>
      </c>
      <c r="B34" s="121">
        <v>2.331</v>
      </c>
      <c r="C34" s="18"/>
      <c r="D34" s="18"/>
      <c r="E34" s="71"/>
      <c r="F34" s="55"/>
      <c r="G34" s="71"/>
      <c r="H34" s="55"/>
      <c r="I34" s="71"/>
      <c r="J34" s="55"/>
      <c r="K34" s="71"/>
      <c r="L34" s="56"/>
      <c r="M34" s="41"/>
    </row>
    <row r="35" spans="1:13" ht="12.75">
      <c r="A35" s="17" t="s">
        <v>113</v>
      </c>
      <c r="B35" s="121">
        <v>2.332</v>
      </c>
      <c r="C35" s="18"/>
      <c r="D35" s="18"/>
      <c r="E35" s="71"/>
      <c r="F35" s="55"/>
      <c r="G35" s="71"/>
      <c r="H35" s="55"/>
      <c r="I35" s="71"/>
      <c r="J35" s="55"/>
      <c r="K35" s="71"/>
      <c r="L35" s="56"/>
      <c r="M35" s="41"/>
    </row>
    <row r="36" spans="1:13" ht="12.75">
      <c r="A36" s="17" t="s">
        <v>115</v>
      </c>
      <c r="B36" s="121">
        <v>2.333</v>
      </c>
      <c r="C36" s="18"/>
      <c r="D36" s="18"/>
      <c r="E36" s="71"/>
      <c r="F36" s="55"/>
      <c r="G36" s="71"/>
      <c r="H36" s="55"/>
      <c r="I36" s="71"/>
      <c r="J36" s="55"/>
      <c r="K36" s="71"/>
      <c r="L36" s="56"/>
      <c r="M36" s="41"/>
    </row>
    <row r="37" spans="1:13" ht="12.75">
      <c r="A37" s="15" t="s">
        <v>103</v>
      </c>
      <c r="B37" s="122">
        <v>2.35</v>
      </c>
      <c r="C37" s="13">
        <v>19</v>
      </c>
      <c r="D37" s="13">
        <v>33</v>
      </c>
      <c r="E37" s="70"/>
      <c r="F37" s="54"/>
      <c r="G37" s="70"/>
      <c r="H37" s="54"/>
      <c r="I37" s="70"/>
      <c r="J37" s="54"/>
      <c r="K37" s="70"/>
      <c r="L37" s="52"/>
      <c r="M37" s="41"/>
    </row>
    <row r="38" spans="1:12" ht="27" customHeight="1">
      <c r="A38" s="38" t="s">
        <v>33</v>
      </c>
      <c r="B38" s="120">
        <v>3</v>
      </c>
      <c r="C38" s="9"/>
      <c r="D38" s="9"/>
      <c r="E38" s="69"/>
      <c r="F38" s="53"/>
      <c r="G38" s="69"/>
      <c r="H38" s="53"/>
      <c r="I38" s="69"/>
      <c r="J38" s="53"/>
      <c r="K38" s="69"/>
      <c r="L38" s="53"/>
    </row>
    <row r="39" spans="1:12" s="96" customFormat="1" ht="12.75" customHeight="1">
      <c r="A39" s="101" t="s">
        <v>104</v>
      </c>
      <c r="B39" s="121">
        <v>3.1</v>
      </c>
      <c r="C39" s="18"/>
      <c r="D39" s="18"/>
      <c r="E39" s="71"/>
      <c r="F39" s="55"/>
      <c r="G39" s="71"/>
      <c r="H39" s="55"/>
      <c r="I39" s="71"/>
      <c r="J39" s="55"/>
      <c r="K39" s="71"/>
      <c r="L39" s="55"/>
    </row>
    <row r="40" spans="1:12" s="100" customFormat="1" ht="12.75" customHeight="1">
      <c r="A40" s="102" t="s">
        <v>105</v>
      </c>
      <c r="B40" s="122">
        <v>3.11</v>
      </c>
      <c r="C40" s="13"/>
      <c r="D40" s="13"/>
      <c r="E40" s="70"/>
      <c r="F40" s="54"/>
      <c r="G40" s="70"/>
      <c r="H40" s="54"/>
      <c r="I40" s="70"/>
      <c r="J40" s="54"/>
      <c r="K40" s="70"/>
      <c r="L40" s="54"/>
    </row>
    <row r="41" spans="1:13" ht="12.75" customHeight="1">
      <c r="A41" s="19" t="s">
        <v>39</v>
      </c>
      <c r="B41" s="119">
        <v>3.12</v>
      </c>
      <c r="C41" s="11">
        <v>150</v>
      </c>
      <c r="D41" s="11">
        <v>74</v>
      </c>
      <c r="E41" s="68"/>
      <c r="F41" s="50"/>
      <c r="G41" s="68"/>
      <c r="H41" s="50"/>
      <c r="I41" s="68"/>
      <c r="J41" s="50"/>
      <c r="K41" s="68"/>
      <c r="L41" s="51"/>
      <c r="M41" s="41"/>
    </row>
    <row r="42" spans="1:13" ht="12.75">
      <c r="A42" s="15" t="s">
        <v>40</v>
      </c>
      <c r="B42" s="122">
        <v>3.13</v>
      </c>
      <c r="C42" s="13">
        <v>955</v>
      </c>
      <c r="D42" s="13">
        <v>518</v>
      </c>
      <c r="E42" s="70"/>
      <c r="F42" s="54"/>
      <c r="G42" s="70"/>
      <c r="H42" s="54"/>
      <c r="I42" s="70"/>
      <c r="J42" s="54"/>
      <c r="K42" s="70"/>
      <c r="L42" s="52"/>
      <c r="M42" s="41"/>
    </row>
    <row r="43" spans="1:13" ht="12.75">
      <c r="A43" s="15" t="s">
        <v>5</v>
      </c>
      <c r="B43" s="122">
        <v>3.14</v>
      </c>
      <c r="C43" s="13">
        <v>27</v>
      </c>
      <c r="D43" s="13">
        <v>2</v>
      </c>
      <c r="E43" s="70"/>
      <c r="F43" s="54"/>
      <c r="G43" s="70"/>
      <c r="H43" s="54"/>
      <c r="I43" s="70"/>
      <c r="J43" s="54"/>
      <c r="K43" s="70"/>
      <c r="L43" s="52"/>
      <c r="M43" s="41"/>
    </row>
    <row r="44" spans="1:13" ht="12.75">
      <c r="A44" s="15" t="s">
        <v>6</v>
      </c>
      <c r="B44" s="122">
        <v>3.15</v>
      </c>
      <c r="C44" s="13">
        <v>185</v>
      </c>
      <c r="D44" s="13">
        <v>157</v>
      </c>
      <c r="E44" s="70"/>
      <c r="F44" s="54"/>
      <c r="G44" s="70"/>
      <c r="H44" s="54"/>
      <c r="I44" s="70"/>
      <c r="J44" s="54"/>
      <c r="K44" s="70"/>
      <c r="L44" s="52"/>
      <c r="M44" s="41"/>
    </row>
    <row r="45" spans="1:13" ht="12.75">
      <c r="A45" s="15" t="s">
        <v>41</v>
      </c>
      <c r="B45" s="122">
        <v>3.16</v>
      </c>
      <c r="C45" s="13">
        <v>52</v>
      </c>
      <c r="D45" s="13">
        <v>33</v>
      </c>
      <c r="E45" s="70"/>
      <c r="F45" s="54"/>
      <c r="G45" s="70"/>
      <c r="H45" s="54"/>
      <c r="I45" s="70"/>
      <c r="J45" s="54"/>
      <c r="K45" s="70"/>
      <c r="L45" s="52"/>
      <c r="M45" s="41"/>
    </row>
    <row r="46" spans="1:13" ht="12.75">
      <c r="A46" s="17" t="s">
        <v>106</v>
      </c>
      <c r="B46" s="121">
        <v>3.2</v>
      </c>
      <c r="C46" s="18"/>
      <c r="D46" s="18"/>
      <c r="E46" s="71"/>
      <c r="F46" s="55"/>
      <c r="G46" s="71"/>
      <c r="H46" s="55"/>
      <c r="I46" s="71"/>
      <c r="J46" s="55"/>
      <c r="K46" s="71"/>
      <c r="L46" s="56"/>
      <c r="M46" s="41"/>
    </row>
    <row r="47" spans="1:13" ht="12.75">
      <c r="A47" s="17" t="s">
        <v>42</v>
      </c>
      <c r="B47" s="121">
        <v>3.21</v>
      </c>
      <c r="C47" s="18">
        <v>774</v>
      </c>
      <c r="D47" s="18">
        <v>463</v>
      </c>
      <c r="E47" s="71"/>
      <c r="F47" s="55"/>
      <c r="G47" s="71"/>
      <c r="H47" s="55"/>
      <c r="I47" s="71"/>
      <c r="J47" s="55"/>
      <c r="K47" s="71"/>
      <c r="L47" s="56"/>
      <c r="M47" s="41"/>
    </row>
    <row r="48" spans="1:13" ht="13.5" customHeight="1">
      <c r="A48" s="17" t="s">
        <v>73</v>
      </c>
      <c r="B48" s="121">
        <v>3.9</v>
      </c>
      <c r="C48" s="18">
        <v>31</v>
      </c>
      <c r="D48" s="18">
        <v>15</v>
      </c>
      <c r="E48" s="71"/>
      <c r="F48" s="55"/>
      <c r="G48" s="71"/>
      <c r="H48" s="55"/>
      <c r="I48" s="71"/>
      <c r="J48" s="55"/>
      <c r="K48" s="71"/>
      <c r="L48" s="56"/>
      <c r="M48" s="41"/>
    </row>
    <row r="49" spans="1:12" ht="24.75" customHeight="1">
      <c r="A49" s="38" t="s">
        <v>34</v>
      </c>
      <c r="B49" s="120">
        <v>4</v>
      </c>
      <c r="C49" s="9"/>
      <c r="D49" s="9"/>
      <c r="E49" s="69"/>
      <c r="F49" s="53"/>
      <c r="G49" s="69"/>
      <c r="H49" s="53"/>
      <c r="I49" s="69"/>
      <c r="J49" s="53"/>
      <c r="K49" s="69"/>
      <c r="L49" s="53"/>
    </row>
    <row r="50" spans="1:13" s="100" customFormat="1" ht="12.75" customHeight="1">
      <c r="A50" s="15" t="s">
        <v>50</v>
      </c>
      <c r="B50" s="122">
        <v>4.1</v>
      </c>
      <c r="C50" s="13">
        <v>189</v>
      </c>
      <c r="D50" s="13">
        <v>143</v>
      </c>
      <c r="E50" s="70"/>
      <c r="F50" s="54"/>
      <c r="G50" s="70"/>
      <c r="H50" s="54"/>
      <c r="I50" s="70"/>
      <c r="J50" s="54"/>
      <c r="K50" s="70"/>
      <c r="L50" s="52"/>
      <c r="M50" s="99"/>
    </row>
    <row r="51" spans="1:13" ht="12.75">
      <c r="A51" s="8" t="s">
        <v>7</v>
      </c>
      <c r="B51" s="119">
        <v>4.2</v>
      </c>
      <c r="C51" s="11">
        <v>142</v>
      </c>
      <c r="D51" s="11">
        <v>121</v>
      </c>
      <c r="E51" s="68"/>
      <c r="F51" s="50"/>
      <c r="G51" s="68"/>
      <c r="H51" s="50"/>
      <c r="I51" s="68"/>
      <c r="J51" s="50"/>
      <c r="K51" s="68"/>
      <c r="L51" s="51"/>
      <c r="M51" s="41"/>
    </row>
    <row r="52" spans="1:13" ht="12.75">
      <c r="A52" s="8" t="s">
        <v>116</v>
      </c>
      <c r="B52" s="119">
        <v>4.3</v>
      </c>
      <c r="C52" s="11"/>
      <c r="D52" s="11"/>
      <c r="E52" s="68"/>
      <c r="F52" s="50"/>
      <c r="G52" s="68"/>
      <c r="H52" s="50"/>
      <c r="I52" s="68"/>
      <c r="J52" s="50"/>
      <c r="K52" s="68"/>
      <c r="L52" s="51"/>
      <c r="M52" s="41"/>
    </row>
    <row r="53" spans="1:13" ht="12.75">
      <c r="A53" s="15" t="s">
        <v>35</v>
      </c>
      <c r="B53" s="122">
        <v>4.31</v>
      </c>
      <c r="C53" s="13">
        <v>567</v>
      </c>
      <c r="D53" s="13">
        <v>349</v>
      </c>
      <c r="E53" s="70"/>
      <c r="F53" s="54"/>
      <c r="G53" s="70"/>
      <c r="H53" s="54"/>
      <c r="I53" s="70"/>
      <c r="J53" s="54"/>
      <c r="K53" s="70"/>
      <c r="L53" s="52"/>
      <c r="M53" s="41"/>
    </row>
    <row r="54" spans="1:13" ht="12.75">
      <c r="A54" s="15" t="s">
        <v>36</v>
      </c>
      <c r="B54" s="122">
        <v>4.32</v>
      </c>
      <c r="C54" s="13">
        <v>219</v>
      </c>
      <c r="D54" s="13">
        <v>220</v>
      </c>
      <c r="E54" s="70"/>
      <c r="F54" s="54"/>
      <c r="G54" s="70"/>
      <c r="H54" s="54"/>
      <c r="I54" s="70"/>
      <c r="J54" s="54"/>
      <c r="K54" s="70"/>
      <c r="L54" s="52"/>
      <c r="M54" s="41"/>
    </row>
    <row r="55" spans="1:13" ht="12.75">
      <c r="A55" s="19" t="s">
        <v>74</v>
      </c>
      <c r="B55" s="119">
        <v>4.33</v>
      </c>
      <c r="C55" s="11"/>
      <c r="D55" s="11"/>
      <c r="E55" s="68"/>
      <c r="F55" s="50"/>
      <c r="G55" s="68"/>
      <c r="H55" s="50"/>
      <c r="I55" s="70"/>
      <c r="J55" s="54"/>
      <c r="K55" s="70"/>
      <c r="L55" s="51"/>
      <c r="M55" s="41"/>
    </row>
    <row r="56" spans="1:13" ht="12.75">
      <c r="A56" s="19" t="s">
        <v>117</v>
      </c>
      <c r="B56" s="119">
        <v>4.4</v>
      </c>
      <c r="C56" s="11"/>
      <c r="D56" s="11"/>
      <c r="E56" s="68"/>
      <c r="F56" s="50"/>
      <c r="G56" s="68"/>
      <c r="H56" s="50"/>
      <c r="I56" s="70"/>
      <c r="J56" s="54"/>
      <c r="K56" s="70"/>
      <c r="L56" s="51"/>
      <c r="M56" s="41"/>
    </row>
    <row r="57" spans="1:13" ht="12.75">
      <c r="A57" s="19" t="s">
        <v>9</v>
      </c>
      <c r="B57" s="119">
        <v>4.41</v>
      </c>
      <c r="C57" s="11">
        <v>64</v>
      </c>
      <c r="D57" s="11">
        <v>35</v>
      </c>
      <c r="E57" s="68"/>
      <c r="F57" s="50"/>
      <c r="G57" s="68"/>
      <c r="H57" s="50"/>
      <c r="I57" s="70"/>
      <c r="J57" s="54"/>
      <c r="K57" s="70"/>
      <c r="L57" s="51"/>
      <c r="M57" s="41"/>
    </row>
    <row r="58" spans="1:13" ht="12.75">
      <c r="A58" s="8" t="s">
        <v>37</v>
      </c>
      <c r="B58" s="119">
        <v>4.42</v>
      </c>
      <c r="C58" s="11">
        <v>5</v>
      </c>
      <c r="D58" s="11">
        <v>7</v>
      </c>
      <c r="E58" s="68"/>
      <c r="F58" s="50"/>
      <c r="G58" s="68"/>
      <c r="H58" s="50"/>
      <c r="I58" s="68"/>
      <c r="J58" s="50"/>
      <c r="K58" s="68"/>
      <c r="L58" s="52"/>
      <c r="M58" s="41"/>
    </row>
    <row r="59" spans="1:13" ht="12.75">
      <c r="A59" s="15" t="s">
        <v>38</v>
      </c>
      <c r="B59" s="122">
        <v>4.43</v>
      </c>
      <c r="C59" s="13">
        <v>26</v>
      </c>
      <c r="D59" s="13">
        <v>3</v>
      </c>
      <c r="E59" s="70"/>
      <c r="F59" s="54"/>
      <c r="G59" s="70"/>
      <c r="H59" s="54"/>
      <c r="I59" s="70"/>
      <c r="J59" s="54"/>
      <c r="K59" s="70"/>
      <c r="L59" s="52"/>
      <c r="M59" s="41"/>
    </row>
    <row r="60" spans="1:13" ht="12.75">
      <c r="A60" s="15" t="s">
        <v>75</v>
      </c>
      <c r="B60" s="122">
        <v>4.431</v>
      </c>
      <c r="C60" s="13"/>
      <c r="D60" s="13"/>
      <c r="E60" s="70"/>
      <c r="F60" s="54"/>
      <c r="G60" s="70"/>
      <c r="H60" s="54"/>
      <c r="I60" s="70"/>
      <c r="J60" s="54"/>
      <c r="K60" s="70"/>
      <c r="L60" s="52"/>
      <c r="M60" s="41"/>
    </row>
    <row r="61" spans="1:13" ht="12.75">
      <c r="A61" s="15" t="s">
        <v>76</v>
      </c>
      <c r="B61" s="122">
        <v>4.432</v>
      </c>
      <c r="C61" s="13"/>
      <c r="D61" s="13"/>
      <c r="E61" s="70"/>
      <c r="F61" s="54"/>
      <c r="G61" s="70"/>
      <c r="H61" s="54"/>
      <c r="I61" s="70"/>
      <c r="J61" s="54"/>
      <c r="K61" s="70"/>
      <c r="L61" s="52"/>
      <c r="M61" s="41"/>
    </row>
    <row r="62" spans="1:12" ht="12.75">
      <c r="A62" s="16" t="s">
        <v>8</v>
      </c>
      <c r="B62" s="122">
        <v>4.44</v>
      </c>
      <c r="C62" s="13">
        <v>4</v>
      </c>
      <c r="D62" s="13">
        <v>1</v>
      </c>
      <c r="E62" s="70"/>
      <c r="F62" s="54"/>
      <c r="G62" s="70"/>
      <c r="H62" s="54"/>
      <c r="I62" s="70"/>
      <c r="J62" s="54"/>
      <c r="K62" s="70"/>
      <c r="L62" s="52"/>
    </row>
    <row r="63" spans="1:12" ht="12.75">
      <c r="A63" s="16" t="s">
        <v>118</v>
      </c>
      <c r="B63" s="122">
        <v>4.5</v>
      </c>
      <c r="C63" s="13"/>
      <c r="D63" s="13"/>
      <c r="E63" s="70"/>
      <c r="F63" s="54"/>
      <c r="G63" s="70"/>
      <c r="H63" s="54"/>
      <c r="I63" s="70"/>
      <c r="J63" s="54"/>
      <c r="K63" s="70"/>
      <c r="L63" s="52"/>
    </row>
    <row r="64" spans="1:13" ht="12.75">
      <c r="A64" s="15" t="s">
        <v>10</v>
      </c>
      <c r="B64" s="122">
        <v>4.51</v>
      </c>
      <c r="C64" s="13">
        <v>596</v>
      </c>
      <c r="D64" s="13">
        <v>419</v>
      </c>
      <c r="E64" s="70"/>
      <c r="F64" s="54"/>
      <c r="G64" s="70"/>
      <c r="H64" s="54"/>
      <c r="I64" s="70"/>
      <c r="J64" s="54"/>
      <c r="K64" s="70"/>
      <c r="L64" s="52"/>
      <c r="M64" s="41"/>
    </row>
    <row r="65" spans="1:13" ht="12.75">
      <c r="A65" s="15" t="s">
        <v>11</v>
      </c>
      <c r="B65" s="122">
        <v>4.52</v>
      </c>
      <c r="C65" s="13">
        <v>79</v>
      </c>
      <c r="D65" s="13">
        <v>36</v>
      </c>
      <c r="E65" s="70"/>
      <c r="F65" s="54"/>
      <c r="G65" s="70"/>
      <c r="H65" s="54"/>
      <c r="I65" s="70"/>
      <c r="J65" s="54"/>
      <c r="K65" s="70"/>
      <c r="L65" s="52"/>
      <c r="M65" s="41"/>
    </row>
    <row r="66" spans="1:13" ht="12.75">
      <c r="A66" s="19" t="s">
        <v>12</v>
      </c>
      <c r="B66" s="119">
        <v>4.53</v>
      </c>
      <c r="C66" s="11">
        <v>10</v>
      </c>
      <c r="D66" s="11">
        <v>8</v>
      </c>
      <c r="E66" s="68"/>
      <c r="F66" s="50"/>
      <c r="G66" s="68"/>
      <c r="H66" s="50"/>
      <c r="I66" s="68"/>
      <c r="J66" s="50"/>
      <c r="K66" s="68"/>
      <c r="L66" s="51"/>
      <c r="M66" s="41"/>
    </row>
    <row r="67" spans="1:13" ht="12.75">
      <c r="A67" s="15" t="s">
        <v>13</v>
      </c>
      <c r="B67" s="122">
        <v>4.7</v>
      </c>
      <c r="C67" s="13">
        <v>96</v>
      </c>
      <c r="D67" s="13">
        <v>254</v>
      </c>
      <c r="E67" s="70"/>
      <c r="F67" s="54"/>
      <c r="G67" s="70"/>
      <c r="H67" s="54"/>
      <c r="I67" s="70"/>
      <c r="J67" s="54"/>
      <c r="K67" s="70"/>
      <c r="L67" s="52"/>
      <c r="M67" s="41"/>
    </row>
    <row r="68" spans="1:13" ht="12.75">
      <c r="A68" s="45" t="s">
        <v>14</v>
      </c>
      <c r="B68" s="120">
        <v>4.8</v>
      </c>
      <c r="C68" s="9">
        <v>0</v>
      </c>
      <c r="D68" s="9">
        <v>0</v>
      </c>
      <c r="E68" s="69"/>
      <c r="F68" s="53"/>
      <c r="G68" s="69"/>
      <c r="H68" s="53"/>
      <c r="I68" s="69"/>
      <c r="J68" s="53"/>
      <c r="K68" s="69"/>
      <c r="L68" s="57"/>
      <c r="M68" s="41"/>
    </row>
    <row r="69" spans="1:13" ht="12.75">
      <c r="A69" s="15" t="s">
        <v>73</v>
      </c>
      <c r="B69" s="122">
        <v>4.9</v>
      </c>
      <c r="C69" s="13">
        <v>49</v>
      </c>
      <c r="D69" s="13">
        <v>25</v>
      </c>
      <c r="E69" s="70"/>
      <c r="F69" s="54"/>
      <c r="G69" s="70"/>
      <c r="H69" s="54"/>
      <c r="I69" s="70"/>
      <c r="J69" s="54"/>
      <c r="K69" s="70"/>
      <c r="L69" s="52"/>
      <c r="M69" s="41"/>
    </row>
    <row r="70" spans="1:12" ht="12.75">
      <c r="A70" s="35"/>
      <c r="B70" s="120"/>
      <c r="C70" s="9"/>
      <c r="D70" s="9"/>
      <c r="E70" s="72"/>
      <c r="F70" s="10"/>
      <c r="G70" s="72"/>
      <c r="H70" s="10"/>
      <c r="I70" s="72"/>
      <c r="J70" s="10"/>
      <c r="K70" s="72"/>
      <c r="L70" s="10"/>
    </row>
    <row r="71" spans="1:12" ht="12.75">
      <c r="A71" s="46" t="s">
        <v>55</v>
      </c>
      <c r="B71" s="119"/>
      <c r="C71" s="23">
        <f aca="true" t="shared" si="0" ref="C71:L71">SUM(C16:C70)</f>
        <v>6557</v>
      </c>
      <c r="D71" s="23">
        <f t="shared" si="0"/>
        <v>4353</v>
      </c>
      <c r="E71" s="73">
        <f t="shared" si="0"/>
        <v>0</v>
      </c>
      <c r="F71" s="24">
        <f t="shared" si="0"/>
        <v>0</v>
      </c>
      <c r="G71" s="73">
        <f t="shared" si="0"/>
        <v>0</v>
      </c>
      <c r="H71" s="24">
        <f t="shared" si="0"/>
        <v>0</v>
      </c>
      <c r="I71" s="73">
        <f t="shared" si="0"/>
        <v>0</v>
      </c>
      <c r="J71" s="24">
        <f t="shared" si="0"/>
        <v>0</v>
      </c>
      <c r="K71" s="73">
        <f t="shared" si="0"/>
        <v>0</v>
      </c>
      <c r="L71" s="24">
        <f t="shared" si="0"/>
        <v>0</v>
      </c>
    </row>
    <row r="72" spans="1:12" ht="12.75">
      <c r="A72" s="89"/>
      <c r="B72" s="119"/>
      <c r="C72" s="23"/>
      <c r="D72" s="23"/>
      <c r="E72" s="73"/>
      <c r="F72" s="24"/>
      <c r="G72" s="73"/>
      <c r="H72" s="24"/>
      <c r="I72" s="73"/>
      <c r="J72" s="24"/>
      <c r="K72" s="73"/>
      <c r="L72" s="25"/>
    </row>
    <row r="73" spans="1:12" ht="12.75">
      <c r="A73" s="22" t="s">
        <v>16</v>
      </c>
      <c r="B73" s="119"/>
      <c r="C73" s="23">
        <f aca="true" t="shared" si="1" ref="C73:L73">C16</f>
        <v>806</v>
      </c>
      <c r="D73" s="23">
        <f t="shared" si="1"/>
        <v>616</v>
      </c>
      <c r="E73" s="73">
        <f t="shared" si="1"/>
        <v>0</v>
      </c>
      <c r="F73" s="24">
        <f t="shared" si="1"/>
        <v>0</v>
      </c>
      <c r="G73" s="73">
        <f t="shared" si="1"/>
        <v>0</v>
      </c>
      <c r="H73" s="24">
        <f t="shared" si="1"/>
        <v>0</v>
      </c>
      <c r="I73" s="73">
        <f t="shared" si="1"/>
        <v>0</v>
      </c>
      <c r="J73" s="24">
        <f t="shared" si="1"/>
        <v>0</v>
      </c>
      <c r="K73" s="73">
        <f t="shared" si="1"/>
        <v>0</v>
      </c>
      <c r="L73" s="24">
        <f t="shared" si="1"/>
        <v>0</v>
      </c>
    </row>
    <row r="74" spans="1:12" ht="12.75">
      <c r="A74" s="16" t="s">
        <v>87</v>
      </c>
      <c r="B74" s="122"/>
      <c r="C74" s="20">
        <f>C17</f>
        <v>0</v>
      </c>
      <c r="D74" s="20">
        <f>D17</f>
        <v>25</v>
      </c>
      <c r="E74" s="74">
        <f aca="true" t="shared" si="2" ref="E74:L74">E17</f>
        <v>0</v>
      </c>
      <c r="F74" s="21">
        <f t="shared" si="2"/>
        <v>0</v>
      </c>
      <c r="G74" s="74">
        <f t="shared" si="2"/>
        <v>0</v>
      </c>
      <c r="H74" s="21">
        <f t="shared" si="2"/>
        <v>0</v>
      </c>
      <c r="I74" s="74">
        <f t="shared" si="2"/>
        <v>0</v>
      </c>
      <c r="J74" s="21">
        <f t="shared" si="2"/>
        <v>0</v>
      </c>
      <c r="K74" s="74">
        <f t="shared" si="2"/>
        <v>0</v>
      </c>
      <c r="L74" s="21">
        <f t="shared" si="2"/>
        <v>0</v>
      </c>
    </row>
    <row r="75" spans="1:12" ht="12.75">
      <c r="A75" s="15" t="s">
        <v>88</v>
      </c>
      <c r="B75" s="122"/>
      <c r="C75" s="20">
        <f>SUM(C20:C24)</f>
        <v>568</v>
      </c>
      <c r="D75" s="20">
        <f aca="true" t="shared" si="3" ref="D75:L75">SUM(D20:D24)</f>
        <v>309</v>
      </c>
      <c r="E75" s="74">
        <f t="shared" si="3"/>
        <v>0</v>
      </c>
      <c r="F75" s="21">
        <f t="shared" si="3"/>
        <v>0</v>
      </c>
      <c r="G75" s="74">
        <f t="shared" si="3"/>
        <v>0</v>
      </c>
      <c r="H75" s="21">
        <f t="shared" si="3"/>
        <v>0</v>
      </c>
      <c r="I75" s="74">
        <f t="shared" si="3"/>
        <v>0</v>
      </c>
      <c r="J75" s="21">
        <f t="shared" si="3"/>
        <v>0</v>
      </c>
      <c r="K75" s="74">
        <f t="shared" si="3"/>
        <v>0</v>
      </c>
      <c r="L75" s="21">
        <f t="shared" si="3"/>
        <v>0</v>
      </c>
    </row>
    <row r="76" spans="1:12" ht="12.75">
      <c r="A76" s="15" t="s">
        <v>89</v>
      </c>
      <c r="B76" s="122"/>
      <c r="C76" s="20">
        <f>SUM(C25:C29)</f>
        <v>725</v>
      </c>
      <c r="D76" s="20">
        <f aca="true" t="shared" si="4" ref="D76:L76">SUM(D25:D29)</f>
        <v>299</v>
      </c>
      <c r="E76" s="74">
        <f t="shared" si="4"/>
        <v>0</v>
      </c>
      <c r="F76" s="21">
        <f t="shared" si="4"/>
        <v>0</v>
      </c>
      <c r="G76" s="74">
        <f t="shared" si="4"/>
        <v>0</v>
      </c>
      <c r="H76" s="21">
        <f t="shared" si="4"/>
        <v>0</v>
      </c>
      <c r="I76" s="74">
        <f t="shared" si="4"/>
        <v>0</v>
      </c>
      <c r="J76" s="21">
        <f t="shared" si="4"/>
        <v>0</v>
      </c>
      <c r="K76" s="74">
        <f t="shared" si="4"/>
        <v>0</v>
      </c>
      <c r="L76" s="21">
        <f t="shared" si="4"/>
        <v>0</v>
      </c>
    </row>
    <row r="77" spans="1:12" ht="12.75">
      <c r="A77" s="15" t="s">
        <v>129</v>
      </c>
      <c r="B77" s="122"/>
      <c r="C77" s="20">
        <f>SUM(C19,C30:C37)</f>
        <v>238</v>
      </c>
      <c r="D77" s="20">
        <f aca="true" t="shared" si="5" ref="D77:L77">SUM(D19,D30:D37)</f>
        <v>221</v>
      </c>
      <c r="E77" s="74">
        <f t="shared" si="5"/>
        <v>0</v>
      </c>
      <c r="F77" s="21">
        <f t="shared" si="5"/>
        <v>0</v>
      </c>
      <c r="G77" s="74">
        <f t="shared" si="5"/>
        <v>0</v>
      </c>
      <c r="H77" s="21">
        <f t="shared" si="5"/>
        <v>0</v>
      </c>
      <c r="I77" s="74">
        <f t="shared" si="5"/>
        <v>0</v>
      </c>
      <c r="J77" s="21">
        <f t="shared" si="5"/>
        <v>0</v>
      </c>
      <c r="K77" s="74">
        <f t="shared" si="5"/>
        <v>0</v>
      </c>
      <c r="L77" s="21">
        <f t="shared" si="5"/>
        <v>0</v>
      </c>
    </row>
    <row r="78" spans="1:12" ht="43.5" customHeight="1">
      <c r="A78" s="39" t="s">
        <v>90</v>
      </c>
      <c r="B78" s="122"/>
      <c r="C78" s="59"/>
      <c r="D78" s="59"/>
      <c r="E78" s="75"/>
      <c r="F78" s="60"/>
      <c r="G78" s="75"/>
      <c r="H78" s="60"/>
      <c r="I78" s="75"/>
      <c r="J78" s="60"/>
      <c r="K78" s="75"/>
      <c r="L78" s="61"/>
    </row>
    <row r="79" spans="1:12" ht="66" customHeight="1">
      <c r="A79" s="58" t="s">
        <v>91</v>
      </c>
      <c r="B79" s="122" t="s">
        <v>4</v>
      </c>
      <c r="C79" s="26">
        <f>SUM(C16:C37)/(SUM(C16:C37)+SUM(C49:C69))</f>
        <v>0.5331964407939768</v>
      </c>
      <c r="D79" s="26">
        <f aca="true" t="shared" si="6" ref="D79:L79">SUM(D16:D37)/(SUM(D16:D37)+SUM(D49:D69))</f>
        <v>0.4755742478162407</v>
      </c>
      <c r="E79" s="76" t="e">
        <f t="shared" si="6"/>
        <v>#DIV/0!</v>
      </c>
      <c r="F79" s="27" t="e">
        <f t="shared" si="6"/>
        <v>#DIV/0!</v>
      </c>
      <c r="G79" s="76" t="e">
        <f t="shared" si="6"/>
        <v>#DIV/0!</v>
      </c>
      <c r="H79" s="27" t="e">
        <f t="shared" si="6"/>
        <v>#DIV/0!</v>
      </c>
      <c r="I79" s="76" t="e">
        <f t="shared" si="6"/>
        <v>#DIV/0!</v>
      </c>
      <c r="J79" s="27" t="e">
        <f t="shared" si="6"/>
        <v>#DIV/0!</v>
      </c>
      <c r="K79" s="76" t="e">
        <f t="shared" si="6"/>
        <v>#DIV/0!</v>
      </c>
      <c r="L79" s="27" t="e">
        <f t="shared" si="6"/>
        <v>#DIV/0!</v>
      </c>
    </row>
    <row r="80" spans="1:12" ht="12.75">
      <c r="A80" s="15" t="s">
        <v>15</v>
      </c>
      <c r="B80" s="122"/>
      <c r="C80" s="30">
        <f>SUM(C39:C45)</f>
        <v>1369</v>
      </c>
      <c r="D80" s="30">
        <f aca="true" t="shared" si="7" ref="D80:L80">SUM(D39:D45)</f>
        <v>784</v>
      </c>
      <c r="E80" s="77">
        <f t="shared" si="7"/>
        <v>0</v>
      </c>
      <c r="F80" s="14">
        <f t="shared" si="7"/>
        <v>0</v>
      </c>
      <c r="G80" s="77">
        <f t="shared" si="7"/>
        <v>0</v>
      </c>
      <c r="H80" s="14">
        <f t="shared" si="7"/>
        <v>0</v>
      </c>
      <c r="I80" s="77">
        <f t="shared" si="7"/>
        <v>0</v>
      </c>
      <c r="J80" s="14">
        <f t="shared" si="7"/>
        <v>0</v>
      </c>
      <c r="K80" s="77">
        <f t="shared" si="7"/>
        <v>0</v>
      </c>
      <c r="L80" s="14">
        <f t="shared" si="7"/>
        <v>0</v>
      </c>
    </row>
    <row r="81" spans="1:12" ht="12.75">
      <c r="A81" s="19" t="s">
        <v>84</v>
      </c>
      <c r="B81" s="119"/>
      <c r="C81" s="29">
        <f>SUM(C38,C46:C48)</f>
        <v>805</v>
      </c>
      <c r="D81" s="29">
        <f aca="true" t="shared" si="8" ref="D81:L81">SUM(D38,D46:D48)</f>
        <v>478</v>
      </c>
      <c r="E81" s="78">
        <f t="shared" si="8"/>
        <v>0</v>
      </c>
      <c r="F81" s="12">
        <f t="shared" si="8"/>
        <v>0</v>
      </c>
      <c r="G81" s="78">
        <f t="shared" si="8"/>
        <v>0</v>
      </c>
      <c r="H81" s="12">
        <f t="shared" si="8"/>
        <v>0</v>
      </c>
      <c r="I81" s="78">
        <f t="shared" si="8"/>
        <v>0</v>
      </c>
      <c r="J81" s="12">
        <f t="shared" si="8"/>
        <v>0</v>
      </c>
      <c r="K81" s="78">
        <f t="shared" si="8"/>
        <v>0</v>
      </c>
      <c r="L81" s="12">
        <f t="shared" si="8"/>
        <v>0</v>
      </c>
    </row>
    <row r="82" spans="1:12" ht="12.75">
      <c r="A82" s="85"/>
      <c r="B82" s="120"/>
      <c r="C82" s="64"/>
      <c r="D82" s="64"/>
      <c r="E82" s="72"/>
      <c r="F82" s="10"/>
      <c r="G82" s="72"/>
      <c r="H82" s="10"/>
      <c r="I82" s="72"/>
      <c r="J82" s="10"/>
      <c r="K82" s="72"/>
      <c r="L82" s="10"/>
    </row>
    <row r="83" spans="1:12" ht="12.75">
      <c r="A83" s="35"/>
      <c r="B83" s="120"/>
      <c r="C83" s="64"/>
      <c r="D83" s="64"/>
      <c r="E83" s="72"/>
      <c r="F83" s="10"/>
      <c r="G83" s="72"/>
      <c r="H83" s="10"/>
      <c r="I83" s="72"/>
      <c r="J83" s="10"/>
      <c r="K83" s="72"/>
      <c r="L83" s="10"/>
    </row>
    <row r="84" spans="1:12" ht="12.75">
      <c r="A84" s="40" t="s">
        <v>59</v>
      </c>
      <c r="B84" s="120"/>
      <c r="C84" s="64"/>
      <c r="D84" s="64"/>
      <c r="E84" s="72"/>
      <c r="F84" s="10"/>
      <c r="G84" s="72"/>
      <c r="H84" s="10"/>
      <c r="I84" s="72"/>
      <c r="J84" s="10"/>
      <c r="K84" s="72"/>
      <c r="L84" s="10"/>
    </row>
    <row r="85" spans="1:12" ht="12.75" customHeight="1">
      <c r="A85" s="15" t="s">
        <v>85</v>
      </c>
      <c r="B85" s="123"/>
      <c r="C85" s="31">
        <f>C73/((C73+C74)+(C75+C76+C77)+(C80+C81))</f>
        <v>0.1786743515850144</v>
      </c>
      <c r="D85" s="31">
        <f aca="true" t="shared" si="9" ref="D85:L85">D73/((D73+D74)+(D75+D76+D77)+(D80+D81))</f>
        <v>0.22547584187408493</v>
      </c>
      <c r="E85" s="65" t="e">
        <f t="shared" si="9"/>
        <v>#DIV/0!</v>
      </c>
      <c r="F85" s="32" t="e">
        <f t="shared" si="9"/>
        <v>#DIV/0!</v>
      </c>
      <c r="G85" s="65" t="e">
        <f t="shared" si="9"/>
        <v>#DIV/0!</v>
      </c>
      <c r="H85" s="32" t="e">
        <f t="shared" si="9"/>
        <v>#DIV/0!</v>
      </c>
      <c r="I85" s="65" t="e">
        <f t="shared" si="9"/>
        <v>#DIV/0!</v>
      </c>
      <c r="J85" s="32" t="e">
        <f t="shared" si="9"/>
        <v>#DIV/0!</v>
      </c>
      <c r="K85" s="65" t="e">
        <f t="shared" si="9"/>
        <v>#DIV/0!</v>
      </c>
      <c r="L85" s="32" t="e">
        <f t="shared" si="9"/>
        <v>#DIV/0!</v>
      </c>
    </row>
    <row r="86" spans="1:12" ht="21" customHeight="1">
      <c r="A86" s="40" t="s">
        <v>60</v>
      </c>
      <c r="B86" s="120"/>
      <c r="C86" s="64"/>
      <c r="D86" s="64"/>
      <c r="E86" s="72"/>
      <c r="F86" s="10"/>
      <c r="G86" s="72"/>
      <c r="H86" s="10"/>
      <c r="I86" s="72"/>
      <c r="J86" s="10"/>
      <c r="K86" s="72"/>
      <c r="L86" s="10"/>
    </row>
    <row r="87" spans="1:12" ht="12.75">
      <c r="A87" s="15" t="s">
        <v>86</v>
      </c>
      <c r="B87" s="123"/>
      <c r="C87" s="31">
        <f>(C73+C74)/((C73+C74)+(C75+C76+C77)+(C80+C81))</f>
        <v>0.1786743515850144</v>
      </c>
      <c r="D87" s="31">
        <f aca="true" t="shared" si="10" ref="D87:L87">(D73+D74)/((D73+D74)+(D75+D76+D77)+(D80+D81))</f>
        <v>0.23462664714494877</v>
      </c>
      <c r="E87" s="65" t="e">
        <f t="shared" si="10"/>
        <v>#DIV/0!</v>
      </c>
      <c r="F87" s="32" t="e">
        <f t="shared" si="10"/>
        <v>#DIV/0!</v>
      </c>
      <c r="G87" s="65" t="e">
        <f t="shared" si="10"/>
        <v>#DIV/0!</v>
      </c>
      <c r="H87" s="32" t="e">
        <f t="shared" si="10"/>
        <v>#DIV/0!</v>
      </c>
      <c r="I87" s="65" t="e">
        <f t="shared" si="10"/>
        <v>#DIV/0!</v>
      </c>
      <c r="J87" s="32" t="e">
        <f t="shared" si="10"/>
        <v>#DIV/0!</v>
      </c>
      <c r="K87" s="65" t="e">
        <f t="shared" si="10"/>
        <v>#DIV/0!</v>
      </c>
      <c r="L87" s="32" t="e">
        <f t="shared" si="10"/>
        <v>#DIV/0!</v>
      </c>
    </row>
    <row r="88" spans="1:12" ht="21" customHeight="1">
      <c r="A88" s="40" t="s">
        <v>61</v>
      </c>
      <c r="B88" s="123" t="s">
        <v>4</v>
      </c>
      <c r="C88" s="132"/>
      <c r="D88" s="6"/>
      <c r="E88" s="79"/>
      <c r="F88" s="7"/>
      <c r="G88" s="79"/>
      <c r="H88" s="7"/>
      <c r="I88" s="79"/>
      <c r="J88" s="7"/>
      <c r="K88" s="79"/>
      <c r="L88" s="7"/>
    </row>
    <row r="89" spans="1:12" ht="12.75">
      <c r="A89" s="15" t="s">
        <v>18</v>
      </c>
      <c r="B89" s="122"/>
      <c r="C89" s="31">
        <f>C73/(C73+C74+C75+C76+C77+C79*(C80+C81))</f>
        <v>0.2305380505463788</v>
      </c>
      <c r="D89" s="31">
        <f>D73/(D73+D74+D75+D76+D77+D79*(D80+D81))</f>
        <v>0.29755942809009656</v>
      </c>
      <c r="E89" s="65" t="e">
        <f aca="true" t="shared" si="11" ref="E89:L89">E73/(E73+E74+E75+E76+E77+E79*(E80+E81))</f>
        <v>#DIV/0!</v>
      </c>
      <c r="F89" s="32" t="e">
        <f t="shared" si="11"/>
        <v>#DIV/0!</v>
      </c>
      <c r="G89" s="65" t="e">
        <f t="shared" si="11"/>
        <v>#DIV/0!</v>
      </c>
      <c r="H89" s="32" t="e">
        <f t="shared" si="11"/>
        <v>#DIV/0!</v>
      </c>
      <c r="I89" s="65" t="e">
        <f t="shared" si="11"/>
        <v>#DIV/0!</v>
      </c>
      <c r="J89" s="32" t="e">
        <f t="shared" si="11"/>
        <v>#DIV/0!</v>
      </c>
      <c r="K89" s="65" t="e">
        <f t="shared" si="11"/>
        <v>#DIV/0!</v>
      </c>
      <c r="L89" s="32" t="e">
        <f t="shared" si="11"/>
        <v>#DIV/0!</v>
      </c>
    </row>
    <row r="90" spans="1:12" ht="12.75">
      <c r="A90" s="2"/>
      <c r="B90" s="123"/>
      <c r="C90" s="6"/>
      <c r="D90" s="6"/>
      <c r="E90" s="79"/>
      <c r="F90" s="7"/>
      <c r="G90" s="79"/>
      <c r="H90" s="7"/>
      <c r="I90" s="79"/>
      <c r="J90" s="7"/>
      <c r="K90" s="79"/>
      <c r="L90" s="7"/>
    </row>
    <row r="91" spans="1:12" ht="11.25" customHeight="1">
      <c r="A91" s="40" t="s">
        <v>62</v>
      </c>
      <c r="B91" s="123" t="s">
        <v>4</v>
      </c>
      <c r="C91" s="132"/>
      <c r="D91" s="6"/>
      <c r="E91" s="79"/>
      <c r="F91" s="7"/>
      <c r="G91" s="79"/>
      <c r="H91" s="7"/>
      <c r="I91" s="79"/>
      <c r="J91" s="7"/>
      <c r="K91" s="79"/>
      <c r="L91" s="7"/>
    </row>
    <row r="92" spans="1:12" ht="12.75" customHeight="1">
      <c r="A92" s="15" t="s">
        <v>57</v>
      </c>
      <c r="B92" s="122"/>
      <c r="C92" s="31">
        <f>(C73+C74)/(C73+C74+C75+C76+C77+C79*(C80+C81))</f>
        <v>0.2305380505463788</v>
      </c>
      <c r="D92" s="31">
        <f>(D73+D74)/(D73+D74+D75+D76+D77+D79*(D80+D81))</f>
        <v>0.3096357035807661</v>
      </c>
      <c r="E92" s="65" t="e">
        <f aca="true" t="shared" si="12" ref="E92:L92">(E73+E74)/(E73+E74+E75+E76+E77+E79*(E80+E81))</f>
        <v>#DIV/0!</v>
      </c>
      <c r="F92" s="32" t="e">
        <f t="shared" si="12"/>
        <v>#DIV/0!</v>
      </c>
      <c r="G92" s="65" t="e">
        <f t="shared" si="12"/>
        <v>#DIV/0!</v>
      </c>
      <c r="H92" s="32" t="e">
        <f t="shared" si="12"/>
        <v>#DIV/0!</v>
      </c>
      <c r="I92" s="65" t="e">
        <f t="shared" si="12"/>
        <v>#DIV/0!</v>
      </c>
      <c r="J92" s="32" t="e">
        <f t="shared" si="12"/>
        <v>#DIV/0!</v>
      </c>
      <c r="K92" s="65" t="e">
        <f t="shared" si="12"/>
        <v>#DIV/0!</v>
      </c>
      <c r="L92" s="32" t="e">
        <f t="shared" si="12"/>
        <v>#DIV/0!</v>
      </c>
    </row>
    <row r="93" spans="1:12" s="81" customFormat="1" ht="12.75" customHeight="1">
      <c r="A93" s="85"/>
      <c r="B93" s="120"/>
      <c r="C93" s="82"/>
      <c r="D93" s="82"/>
      <c r="E93" s="91"/>
      <c r="F93" s="92"/>
      <c r="G93" s="91"/>
      <c r="H93" s="92"/>
      <c r="I93" s="91"/>
      <c r="J93" s="92"/>
      <c r="K93" s="91"/>
      <c r="L93" s="92"/>
    </row>
    <row r="94" spans="1:12" ht="24" customHeight="1">
      <c r="A94" s="83" t="s">
        <v>58</v>
      </c>
      <c r="B94" s="120"/>
      <c r="C94" s="82"/>
      <c r="D94" s="82"/>
      <c r="E94" s="91"/>
      <c r="F94" s="92"/>
      <c r="G94" s="91"/>
      <c r="H94" s="92"/>
      <c r="I94" s="91"/>
      <c r="J94" s="92"/>
      <c r="K94" s="91"/>
      <c r="L94" s="92"/>
    </row>
    <row r="95" spans="1:12" ht="12.75">
      <c r="A95" s="15" t="s">
        <v>65</v>
      </c>
      <c r="B95" s="122"/>
      <c r="C95" s="26">
        <f>C73/((C73+C74)+C75+C77)</f>
        <v>0.5</v>
      </c>
      <c r="D95" s="26">
        <f>D73/((D73+D74)+D75+D77)</f>
        <v>0.5260461144321094</v>
      </c>
      <c r="E95" s="76" t="e">
        <f aca="true" t="shared" si="13" ref="E95:L95">E73/((E73+E74)+E75+E77)</f>
        <v>#DIV/0!</v>
      </c>
      <c r="F95" s="27" t="e">
        <f t="shared" si="13"/>
        <v>#DIV/0!</v>
      </c>
      <c r="G95" s="76" t="e">
        <f t="shared" si="13"/>
        <v>#DIV/0!</v>
      </c>
      <c r="H95" s="27" t="e">
        <f t="shared" si="13"/>
        <v>#DIV/0!</v>
      </c>
      <c r="I95" s="76" t="e">
        <f t="shared" si="13"/>
        <v>#DIV/0!</v>
      </c>
      <c r="J95" s="27" t="e">
        <f t="shared" si="13"/>
        <v>#DIV/0!</v>
      </c>
      <c r="K95" s="76" t="e">
        <f t="shared" si="13"/>
        <v>#DIV/0!</v>
      </c>
      <c r="L95" s="27" t="e">
        <f t="shared" si="13"/>
        <v>#DIV/0!</v>
      </c>
    </row>
    <row r="96" spans="1:12" ht="24" customHeight="1">
      <c r="A96" s="40" t="s">
        <v>67</v>
      </c>
      <c r="B96" s="123"/>
      <c r="C96" s="6"/>
      <c r="D96" s="6"/>
      <c r="E96" s="79"/>
      <c r="F96" s="7"/>
      <c r="G96" s="79"/>
      <c r="H96" s="7"/>
      <c r="I96" s="79"/>
      <c r="J96" s="7"/>
      <c r="K96" s="79"/>
      <c r="L96" s="7"/>
    </row>
    <row r="97" spans="1:12" ht="12.75">
      <c r="A97" s="15" t="s">
        <v>92</v>
      </c>
      <c r="B97" s="122"/>
      <c r="C97" s="26">
        <f>(C73+C74)/((C73+C74)+C75+C77)</f>
        <v>0.5</v>
      </c>
      <c r="D97" s="26">
        <f>(D73+D74)/((D73+D74)+D75+D77)</f>
        <v>0.547395388556789</v>
      </c>
      <c r="E97" s="76" t="e">
        <f aca="true" t="shared" si="14" ref="E97:L97">(E73+E74)/((E73+E74)+E75+E77)</f>
        <v>#DIV/0!</v>
      </c>
      <c r="F97" s="27" t="e">
        <f t="shared" si="14"/>
        <v>#DIV/0!</v>
      </c>
      <c r="G97" s="76" t="e">
        <f t="shared" si="14"/>
        <v>#DIV/0!</v>
      </c>
      <c r="H97" s="27" t="e">
        <f t="shared" si="14"/>
        <v>#DIV/0!</v>
      </c>
      <c r="I97" s="76" t="e">
        <f t="shared" si="14"/>
        <v>#DIV/0!</v>
      </c>
      <c r="J97" s="27" t="e">
        <f t="shared" si="14"/>
        <v>#DIV/0!</v>
      </c>
      <c r="K97" s="76" t="e">
        <f t="shared" si="14"/>
        <v>#DIV/0!</v>
      </c>
      <c r="L97" s="27" t="e">
        <f t="shared" si="14"/>
        <v>#DIV/0!</v>
      </c>
    </row>
    <row r="98" spans="1:12" ht="24" customHeight="1">
      <c r="A98" s="40" t="s">
        <v>63</v>
      </c>
      <c r="B98" s="123"/>
      <c r="C98" s="6"/>
      <c r="D98" s="6"/>
      <c r="E98" s="79"/>
      <c r="F98" s="7"/>
      <c r="G98" s="79"/>
      <c r="H98" s="7"/>
      <c r="I98" s="79"/>
      <c r="J98" s="7"/>
      <c r="K98" s="79"/>
      <c r="L98" s="7"/>
    </row>
    <row r="99" spans="1:12" ht="12.75">
      <c r="A99" s="15" t="s">
        <v>19</v>
      </c>
      <c r="B99" s="122"/>
      <c r="C99" s="26">
        <f aca="true" t="shared" si="15" ref="C99:L99">C73/((C73+C74)+C75)</f>
        <v>0.586608442503639</v>
      </c>
      <c r="D99" s="26">
        <f t="shared" si="15"/>
        <v>0.6484210526315789</v>
      </c>
      <c r="E99" s="76" t="e">
        <f t="shared" si="15"/>
        <v>#DIV/0!</v>
      </c>
      <c r="F99" s="27" t="e">
        <f t="shared" si="15"/>
        <v>#DIV/0!</v>
      </c>
      <c r="G99" s="76" t="e">
        <f t="shared" si="15"/>
        <v>#DIV/0!</v>
      </c>
      <c r="H99" s="27" t="e">
        <f t="shared" si="15"/>
        <v>#DIV/0!</v>
      </c>
      <c r="I99" s="76" t="e">
        <f t="shared" si="15"/>
        <v>#DIV/0!</v>
      </c>
      <c r="J99" s="27" t="e">
        <f t="shared" si="15"/>
        <v>#DIV/0!</v>
      </c>
      <c r="K99" s="76" t="e">
        <f t="shared" si="15"/>
        <v>#DIV/0!</v>
      </c>
      <c r="L99" s="28" t="e">
        <f t="shared" si="15"/>
        <v>#DIV/0!</v>
      </c>
    </row>
    <row r="100" spans="1:12" ht="24" customHeight="1">
      <c r="A100" s="84" t="s">
        <v>64</v>
      </c>
      <c r="B100" s="122"/>
      <c r="C100" s="26"/>
      <c r="D100" s="26"/>
      <c r="E100" s="76"/>
      <c r="F100" s="27"/>
      <c r="G100" s="76"/>
      <c r="H100" s="27"/>
      <c r="I100" s="76"/>
      <c r="J100" s="27"/>
      <c r="K100" s="76"/>
      <c r="L100" s="28"/>
    </row>
    <row r="101" spans="1:12" ht="12.75">
      <c r="A101" s="15" t="s">
        <v>20</v>
      </c>
      <c r="B101" s="122"/>
      <c r="C101" s="26">
        <f>(C73+C74)/((C73+C74)+C75)</f>
        <v>0.586608442503639</v>
      </c>
      <c r="D101" s="26">
        <f>(D73+D74)/((D73+D74)+D75)</f>
        <v>0.6747368421052632</v>
      </c>
      <c r="E101" s="76" t="e">
        <f>(E73+E74)/((E73+E74)+E75)</f>
        <v>#DIV/0!</v>
      </c>
      <c r="F101" s="27" t="e">
        <f>(F73+F74)/((F73+F74)+F75)</f>
        <v>#DIV/0!</v>
      </c>
      <c r="G101" s="76" t="e">
        <f aca="true" t="shared" si="16" ref="G101:L101">(G73+G74)/((G73+G74)+G75)</f>
        <v>#DIV/0!</v>
      </c>
      <c r="H101" s="27" t="e">
        <f t="shared" si="16"/>
        <v>#DIV/0!</v>
      </c>
      <c r="I101" s="76" t="e">
        <f t="shared" si="16"/>
        <v>#DIV/0!</v>
      </c>
      <c r="J101" s="27" t="e">
        <f t="shared" si="16"/>
        <v>#DIV/0!</v>
      </c>
      <c r="K101" s="76" t="e">
        <f t="shared" si="16"/>
        <v>#DIV/0!</v>
      </c>
      <c r="L101" s="28" t="e">
        <f t="shared" si="16"/>
        <v>#DIV/0!</v>
      </c>
    </row>
    <row r="102" spans="1:12" s="81" customFormat="1" ht="12.75">
      <c r="A102" s="86"/>
      <c r="B102" s="123"/>
      <c r="C102" s="6"/>
      <c r="D102" s="6"/>
      <c r="E102" s="79"/>
      <c r="F102" s="7"/>
      <c r="G102" s="79"/>
      <c r="H102" s="7"/>
      <c r="I102" s="79"/>
      <c r="J102" s="7"/>
      <c r="K102" s="79"/>
      <c r="L102" s="7"/>
    </row>
    <row r="103" spans="1:12" ht="23.25" customHeight="1">
      <c r="A103" s="40" t="s">
        <v>93</v>
      </c>
      <c r="B103" s="123"/>
      <c r="C103" s="133"/>
      <c r="D103" s="6"/>
      <c r="E103" s="79"/>
      <c r="F103" s="7"/>
      <c r="G103" s="79"/>
      <c r="H103" s="7"/>
      <c r="I103" s="79"/>
      <c r="J103" s="7"/>
      <c r="K103" s="79"/>
      <c r="L103" s="7"/>
    </row>
    <row r="104" spans="1:12" ht="12.75">
      <c r="A104" s="15" t="s">
        <v>95</v>
      </c>
      <c r="B104" s="122"/>
      <c r="C104" s="31">
        <f>C75/((C73+C74)+(C75+C76+C77)+(C80+C81))</f>
        <v>0.12591443138993572</v>
      </c>
      <c r="D104" s="31">
        <f>D75/((D73+D74)+(D75+D76+D77)+(D80+D81))</f>
        <v>0.11310395314787701</v>
      </c>
      <c r="E104" s="65" t="e">
        <f aca="true" t="shared" si="17" ref="E104:L104">E75/((E73+E74)+(E75+E76+E77)+(E80+E81))</f>
        <v>#DIV/0!</v>
      </c>
      <c r="F104" s="32" t="e">
        <f t="shared" si="17"/>
        <v>#DIV/0!</v>
      </c>
      <c r="G104" s="65" t="e">
        <f t="shared" si="17"/>
        <v>#DIV/0!</v>
      </c>
      <c r="H104" s="32" t="e">
        <f t="shared" si="17"/>
        <v>#DIV/0!</v>
      </c>
      <c r="I104" s="65" t="e">
        <f t="shared" si="17"/>
        <v>#DIV/0!</v>
      </c>
      <c r="J104" s="32" t="e">
        <f t="shared" si="17"/>
        <v>#DIV/0!</v>
      </c>
      <c r="K104" s="65" t="e">
        <f t="shared" si="17"/>
        <v>#DIV/0!</v>
      </c>
      <c r="L104" s="32" t="e">
        <f t="shared" si="17"/>
        <v>#DIV/0!</v>
      </c>
    </row>
    <row r="105" spans="1:12" ht="18" customHeight="1">
      <c r="A105" s="40" t="s">
        <v>94</v>
      </c>
      <c r="B105" s="123"/>
      <c r="C105" s="133"/>
      <c r="D105" s="6"/>
      <c r="E105" s="79"/>
      <c r="F105" s="7"/>
      <c r="G105" s="79"/>
      <c r="H105" s="7"/>
      <c r="I105" s="79"/>
      <c r="J105" s="7"/>
      <c r="K105" s="79"/>
      <c r="L105" s="7"/>
    </row>
    <row r="106" spans="1:12" ht="12.75">
      <c r="A106" s="15" t="s">
        <v>96</v>
      </c>
      <c r="B106" s="122"/>
      <c r="C106" s="31">
        <f>C75/((C73+C74)+(C75+C76+C77)+(C79*(C80+C81)))</f>
        <v>0.1624635393428575</v>
      </c>
      <c r="D106" s="31">
        <f>D75/((D73+D74)+(D75+D76+D77)+(D79*(D80+D81)))</f>
        <v>0.14926276506467506</v>
      </c>
      <c r="E106" s="65" t="e">
        <f aca="true" t="shared" si="18" ref="E106:L106">E75/((E73+E74)+(E75+E76+E77)+(E79*(E80+E81)))</f>
        <v>#DIV/0!</v>
      </c>
      <c r="F106" s="32" t="e">
        <f t="shared" si="18"/>
        <v>#DIV/0!</v>
      </c>
      <c r="G106" s="65" t="e">
        <f t="shared" si="18"/>
        <v>#DIV/0!</v>
      </c>
      <c r="H106" s="32" t="e">
        <f t="shared" si="18"/>
        <v>#DIV/0!</v>
      </c>
      <c r="I106" s="65" t="e">
        <f t="shared" si="18"/>
        <v>#DIV/0!</v>
      </c>
      <c r="J106" s="32" t="e">
        <f t="shared" si="18"/>
        <v>#DIV/0!</v>
      </c>
      <c r="K106" s="65" t="e">
        <f t="shared" si="18"/>
        <v>#DIV/0!</v>
      </c>
      <c r="L106" s="32" t="e">
        <f t="shared" si="18"/>
        <v>#DIV/0!</v>
      </c>
    </row>
    <row r="107" spans="1:12" ht="16.5" customHeight="1">
      <c r="A107" s="40" t="s">
        <v>66</v>
      </c>
      <c r="B107" s="123"/>
      <c r="C107" s="133"/>
      <c r="D107" s="6"/>
      <c r="E107" s="79"/>
      <c r="F107" s="7"/>
      <c r="G107" s="79"/>
      <c r="H107" s="7"/>
      <c r="I107" s="79"/>
      <c r="J107" s="7"/>
      <c r="K107" s="79"/>
      <c r="L107" s="7"/>
    </row>
    <row r="108" spans="1:12" ht="12.75">
      <c r="A108" s="15" t="s">
        <v>17</v>
      </c>
      <c r="B108" s="122"/>
      <c r="C108" s="31">
        <f>C75/((C73+C74)+(C75+C76+C77))</f>
        <v>0.24304664099272572</v>
      </c>
      <c r="D108" s="31">
        <f>D75/((D73+D74)+(D75+D76+D77))</f>
        <v>0.21020408163265306</v>
      </c>
      <c r="E108" s="65" t="e">
        <f aca="true" t="shared" si="19" ref="E108:L108">E75/((E73+E74)+(E75+E76+E77))</f>
        <v>#DIV/0!</v>
      </c>
      <c r="F108" s="32" t="e">
        <f t="shared" si="19"/>
        <v>#DIV/0!</v>
      </c>
      <c r="G108" s="65" t="e">
        <f t="shared" si="19"/>
        <v>#DIV/0!</v>
      </c>
      <c r="H108" s="32" t="e">
        <f t="shared" si="19"/>
        <v>#DIV/0!</v>
      </c>
      <c r="I108" s="65" t="e">
        <f t="shared" si="19"/>
        <v>#DIV/0!</v>
      </c>
      <c r="J108" s="32" t="e">
        <f t="shared" si="19"/>
        <v>#DIV/0!</v>
      </c>
      <c r="K108" s="65" t="e">
        <f t="shared" si="19"/>
        <v>#DIV/0!</v>
      </c>
      <c r="L108" s="32" t="e">
        <f t="shared" si="19"/>
        <v>#DIV/0!</v>
      </c>
    </row>
    <row r="109" spans="1:12" ht="12.75">
      <c r="A109" s="85"/>
      <c r="B109" s="120"/>
      <c r="C109" s="62"/>
      <c r="D109" s="62"/>
      <c r="E109" s="80"/>
      <c r="F109" s="63"/>
      <c r="G109" s="80"/>
      <c r="H109" s="63"/>
      <c r="I109" s="80"/>
      <c r="J109" s="63"/>
      <c r="K109" s="80"/>
      <c r="L109" s="63"/>
    </row>
    <row r="110" spans="1:12" ht="22.5" customHeight="1">
      <c r="A110" s="40" t="s">
        <v>97</v>
      </c>
      <c r="B110" s="123"/>
      <c r="C110" s="132"/>
      <c r="D110" s="6"/>
      <c r="E110" s="79"/>
      <c r="F110" s="7"/>
      <c r="G110" s="79"/>
      <c r="H110" s="7"/>
      <c r="I110" s="79"/>
      <c r="J110" s="7"/>
      <c r="K110" s="79"/>
      <c r="L110" s="7"/>
    </row>
    <row r="111" spans="1:12" ht="12.75">
      <c r="A111" s="15" t="s">
        <v>100</v>
      </c>
      <c r="B111" s="122"/>
      <c r="C111" s="31">
        <f>((C73+C74)+C75+C77)/((C73+C74)+C75+C76+C77+(C80+C81))</f>
        <v>0.3573487031700288</v>
      </c>
      <c r="D111" s="31">
        <f>((D73+D74)+D75+D77)/((D73+D74)+D75+D76+D77+(D80+D81))</f>
        <v>0.4286237188872621</v>
      </c>
      <c r="E111" s="65" t="e">
        <f aca="true" t="shared" si="20" ref="E111:L111">((E73+E74)+E75+E77)/((E73+E74)+E75+E76+E77+(E80+E81))</f>
        <v>#DIV/0!</v>
      </c>
      <c r="F111" s="32" t="e">
        <f t="shared" si="20"/>
        <v>#DIV/0!</v>
      </c>
      <c r="G111" s="65" t="e">
        <f t="shared" si="20"/>
        <v>#DIV/0!</v>
      </c>
      <c r="H111" s="32" t="e">
        <f t="shared" si="20"/>
        <v>#DIV/0!</v>
      </c>
      <c r="I111" s="65" t="e">
        <f t="shared" si="20"/>
        <v>#DIV/0!</v>
      </c>
      <c r="J111" s="32" t="e">
        <f t="shared" si="20"/>
        <v>#DIV/0!</v>
      </c>
      <c r="K111" s="65" t="e">
        <f t="shared" si="20"/>
        <v>#DIV/0!</v>
      </c>
      <c r="L111" s="32" t="e">
        <f t="shared" si="20"/>
        <v>#DIV/0!</v>
      </c>
    </row>
    <row r="112" spans="1:12" ht="22.5" customHeight="1">
      <c r="A112" s="40" t="s">
        <v>98</v>
      </c>
      <c r="B112" s="123"/>
      <c r="C112" s="132"/>
      <c r="D112" s="6"/>
      <c r="E112" s="79"/>
      <c r="F112" s="7"/>
      <c r="G112" s="79"/>
      <c r="H112" s="7"/>
      <c r="I112" s="79"/>
      <c r="J112" s="7"/>
      <c r="K112" s="79"/>
      <c r="L112" s="7"/>
    </row>
    <row r="113" spans="1:12" ht="12.75">
      <c r="A113" s="15" t="s">
        <v>102</v>
      </c>
      <c r="B113" s="122"/>
      <c r="C113" s="31">
        <f>((C73+C74)+C75+C77)/((C73+C74)+C75+C76+C77+(C79*(C80+C81)))</f>
        <v>0.4610761010927576</v>
      </c>
      <c r="D113" s="31">
        <f>((D73+D74)+D75+D77)/((D73+D74)+D75+D76+D77+(D79*(D80+D81)))</f>
        <v>0.5656527439829596</v>
      </c>
      <c r="E113" s="65" t="e">
        <f aca="true" t="shared" si="21" ref="E113:L113">((E73+E74)+E75+E77)/((E73+E74)+E75+E76+E77+(E79*(E80+E81)))</f>
        <v>#DIV/0!</v>
      </c>
      <c r="F113" s="32" t="e">
        <f t="shared" si="21"/>
        <v>#DIV/0!</v>
      </c>
      <c r="G113" s="65" t="e">
        <f t="shared" si="21"/>
        <v>#DIV/0!</v>
      </c>
      <c r="H113" s="32" t="e">
        <f t="shared" si="21"/>
        <v>#DIV/0!</v>
      </c>
      <c r="I113" s="65" t="e">
        <f t="shared" si="21"/>
        <v>#DIV/0!</v>
      </c>
      <c r="J113" s="32" t="e">
        <f t="shared" si="21"/>
        <v>#DIV/0!</v>
      </c>
      <c r="K113" s="65" t="e">
        <f t="shared" si="21"/>
        <v>#DIV/0!</v>
      </c>
      <c r="L113" s="32" t="e">
        <f t="shared" si="21"/>
        <v>#DIV/0!</v>
      </c>
    </row>
    <row r="114" spans="1:12" ht="22.5" customHeight="1">
      <c r="A114" s="40" t="s">
        <v>99</v>
      </c>
      <c r="B114" s="123"/>
      <c r="C114" s="132"/>
      <c r="D114" s="6"/>
      <c r="E114" s="79"/>
      <c r="F114" s="7"/>
      <c r="G114" s="79"/>
      <c r="H114" s="7"/>
      <c r="I114" s="79"/>
      <c r="J114" s="7"/>
      <c r="K114" s="79"/>
      <c r="L114" s="7"/>
    </row>
    <row r="115" spans="1:12" ht="12.75">
      <c r="A115" s="15" t="s">
        <v>101</v>
      </c>
      <c r="B115" s="122"/>
      <c r="C115" s="31">
        <f>((C73+C74)+C75+C77)/((C73+C74)+C75+C77+C76)</f>
        <v>0.6897732135216089</v>
      </c>
      <c r="D115" s="31">
        <f>((D73+D74)+D75+D77)/((D73+D74)+D75+D77+D76)</f>
        <v>0.7965986394557824</v>
      </c>
      <c r="E115" s="65" t="e">
        <f aca="true" t="shared" si="22" ref="E115:L115">((E73+E74)+E75+E77)/((E73+E74)+E75+E77+E76)</f>
        <v>#DIV/0!</v>
      </c>
      <c r="F115" s="32" t="e">
        <f t="shared" si="22"/>
        <v>#DIV/0!</v>
      </c>
      <c r="G115" s="65" t="e">
        <f t="shared" si="22"/>
        <v>#DIV/0!</v>
      </c>
      <c r="H115" s="32" t="e">
        <f t="shared" si="22"/>
        <v>#DIV/0!</v>
      </c>
      <c r="I115" s="65" t="e">
        <f t="shared" si="22"/>
        <v>#DIV/0!</v>
      </c>
      <c r="J115" s="32" t="e">
        <f t="shared" si="22"/>
        <v>#DIV/0!</v>
      </c>
      <c r="K115" s="65" t="e">
        <f t="shared" si="22"/>
        <v>#DIV/0!</v>
      </c>
      <c r="L115" s="32" t="e">
        <f t="shared" si="22"/>
        <v>#DIV/0!</v>
      </c>
    </row>
    <row r="116" spans="1:12" ht="12.75">
      <c r="A116" s="35"/>
      <c r="B116" s="120"/>
      <c r="C116" s="62"/>
      <c r="D116" s="62"/>
      <c r="E116" s="80"/>
      <c r="F116" s="63"/>
      <c r="G116" s="80"/>
      <c r="H116" s="63"/>
      <c r="I116" s="80"/>
      <c r="J116" s="63"/>
      <c r="K116" s="80"/>
      <c r="L116" s="63"/>
    </row>
    <row r="117" ht="12.75">
      <c r="A117" s="36"/>
    </row>
    <row r="118" spans="1:5" s="105" customFormat="1" ht="12.75">
      <c r="A118" s="128" t="s">
        <v>119</v>
      </c>
      <c r="B118" s="124"/>
      <c r="C118" s="106"/>
      <c r="E118" s="106"/>
    </row>
    <row r="119" spans="1:2" s="106" customFormat="1" ht="12.75" customHeight="1">
      <c r="A119" s="106" t="s">
        <v>123</v>
      </c>
      <c r="B119" s="124"/>
    </row>
    <row r="120" spans="1:2" s="106" customFormat="1" ht="12.75" customHeight="1">
      <c r="A120" s="106" t="s">
        <v>124</v>
      </c>
      <c r="B120" s="124"/>
    </row>
    <row r="121" spans="1:2" s="106" customFormat="1" ht="12.75">
      <c r="A121" s="104" t="s">
        <v>125</v>
      </c>
      <c r="B121" s="124"/>
    </row>
    <row r="122" ht="12.75">
      <c r="A122" s="104" t="s">
        <v>130</v>
      </c>
    </row>
    <row r="123" ht="12.75">
      <c r="A123" t="s">
        <v>131</v>
      </c>
    </row>
    <row r="124" ht="12.75">
      <c r="A124" t="s">
        <v>121</v>
      </c>
    </row>
    <row r="125" ht="12.75">
      <c r="A125" t="s">
        <v>126</v>
      </c>
    </row>
    <row r="126" ht="12.75">
      <c r="A126" t="s">
        <v>120</v>
      </c>
    </row>
    <row r="128" spans="1:7" s="107" customFormat="1" ht="11.25">
      <c r="A128" s="129" t="s">
        <v>127</v>
      </c>
      <c r="B128" s="125"/>
      <c r="C128" s="109"/>
      <c r="D128" s="108"/>
      <c r="E128" s="109"/>
      <c r="F128" s="108"/>
      <c r="G128" s="110"/>
    </row>
    <row r="129" spans="1:7" s="107" customFormat="1" ht="11.25">
      <c r="A129" s="130" t="s">
        <v>128</v>
      </c>
      <c r="B129" s="126"/>
      <c r="C129" s="112"/>
      <c r="D129" s="111"/>
      <c r="E129" s="112"/>
      <c r="F129" s="111"/>
      <c r="G129" s="113"/>
    </row>
    <row r="130" spans="1:7" s="107" customFormat="1" ht="11.25">
      <c r="A130" s="130" t="s">
        <v>79</v>
      </c>
      <c r="B130" s="126"/>
      <c r="C130" s="112"/>
      <c r="D130" s="111"/>
      <c r="E130" s="112"/>
      <c r="F130" s="111"/>
      <c r="G130" s="113"/>
    </row>
    <row r="131" spans="1:7" s="107" customFormat="1" ht="11.25">
      <c r="A131" s="131" t="s">
        <v>78</v>
      </c>
      <c r="B131" s="127"/>
      <c r="C131" s="115"/>
      <c r="D131" s="114"/>
      <c r="E131" s="115"/>
      <c r="F131" s="114"/>
      <c r="G131" s="116"/>
    </row>
  </sheetData>
  <sheetProtection/>
  <printOptions gridLines="1" headings="1"/>
  <pageMargins left="0.75" right="0.75" top="1" bottom="1" header="0.5" footer="0.5"/>
  <pageSetup fitToHeight="1" fitToWidth="1" horizontalDpi="300" verticalDpi="300" orientation="portrait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10" ht="12.75">
      <c r="A10" t="s"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Market Solutions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Skipper</dc:creator>
  <cp:keywords/>
  <dc:description/>
  <cp:lastModifiedBy>AST</cp:lastModifiedBy>
  <cp:lastPrinted>2002-04-05T18:48:37Z</cp:lastPrinted>
  <dcterms:created xsi:type="dcterms:W3CDTF">2001-07-31T16:02:33Z</dcterms:created>
  <dcterms:modified xsi:type="dcterms:W3CDTF">2007-07-31T18:51:03Z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